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7"/>
  </bookViews>
  <sheets>
    <sheet name="WPC BP soft equip m-ply" sheetId="1" state="visible" r:id="rId2"/>
    <sheet name="WPC BP soft eq std" sheetId="2" state="visible" r:id="rId3"/>
    <sheet name="AWPC BP soft eq std" sheetId="3" state="visible" r:id="rId4"/>
    <sheet name="AWPC Powerlifting Classic" sheetId="4" state="visible" r:id="rId5"/>
    <sheet name="AWPC multy ply deadlift" sheetId="5" state="visible" r:id="rId6"/>
    <sheet name="AWPC single ply deadlift" sheetId="6" state="visible" r:id="rId7"/>
    <sheet name="AWPC raw deadlift" sheetId="7" state="visible" r:id="rId8"/>
    <sheet name="WPC single ply deadlift" sheetId="8" state="visible" r:id="rId9"/>
    <sheet name="WPC raw deadlift" sheetId="9" state="visible" r:id="rId10"/>
    <sheet name="AWPC single ply benchpress" sheetId="10" state="visible" r:id="rId11"/>
    <sheet name="AWPC raw benchpress" sheetId="11" state="visible" r:id="rId12"/>
    <sheet name="AWPC multi ply powerlifting" sheetId="12" state="visible" r:id="rId13"/>
    <sheet name="AWPC single ply powerlifting" sheetId="13" state="visible" r:id="rId14"/>
    <sheet name="AWPC raw powerlifting" sheetId="14" state="visible" r:id="rId15"/>
    <sheet name="WPC single ply benchpress" sheetId="15" state="visible" r:id="rId16"/>
    <sheet name="WPC raw benchpress" sheetId="16" state="visible" r:id="rId17"/>
    <sheet name="WPC multi ply powerlifting" sheetId="17" state="visible" r:id="rId18"/>
    <sheet name="WPC raw powerlifting" sheetId="18" state="visible" r:id="rId19"/>
    <sheet name="WPC Powerlifting Classic" sheetId="19" state="visible" r:id="rId20"/>
    <sheet name="M-rep BP WPC 1 bw" sheetId="20" state="visible" r:id="rId21"/>
    <sheet name="M-rep BP AWPC 1 bw" sheetId="21" state="visible" r:id="rId22"/>
    <sheet name="M-rep BP AWPC 0.5 bw" sheetId="22" state="visible" r:id="rId23"/>
  </sheets>
  <definedNames>
    <definedName function="false" hidden="false" localSheetId="18" name="_xlnm._FilterDatabase" vbProcedure="false">'WPC Powerlifting Classic'!$A$1:$S$3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<sst xmlns="http://schemas.openxmlformats.org/spreadsheetml/2006/main" count="2685" uniqueCount="731">
  <si>
    <t xml:space="preserve">World Champions Cup WPC soft benchpress
Kursk, August, 12th, 2018</t>
  </si>
  <si>
    <t xml:space="preserve">Name</t>
  </si>
  <si>
    <t xml:space="preserve">Age Categoty
Bith date/Age
</t>
  </si>
  <si>
    <t xml:space="preserve">Body
weight</t>
  </si>
  <si>
    <t xml:space="preserve">Gloss</t>
  </si>
  <si>
    <t xml:space="preserve">Team</t>
  </si>
  <si>
    <t xml:space="preserve">Town</t>
  </si>
  <si>
    <t xml:space="preserve">Benchpress</t>
  </si>
  <si>
    <t xml:space="preserve">Totall</t>
  </si>
  <si>
    <t xml:space="preserve">Pts</t>
  </si>
  <si>
    <t xml:space="preserve">Coach</t>
  </si>
  <si>
    <t xml:space="preserve">Rec</t>
  </si>
  <si>
    <t xml:space="preserve">Body Weight Category  125</t>
  </si>
  <si>
    <t xml:space="preserve">Ashikhmin Sergey</t>
  </si>
  <si>
    <t xml:space="preserve">Open (26.03.1978)/40</t>
  </si>
  <si>
    <t xml:space="preserve">124,60</t>
  </si>
  <si>
    <t xml:space="preserve">Russia</t>
  </si>
  <si>
    <t xml:space="preserve">Vyborg/Leningradskaya oblast</t>
  </si>
  <si>
    <t xml:space="preserve">300,0</t>
  </si>
  <si>
    <t xml:space="preserve">330,0</t>
  </si>
  <si>
    <t xml:space="preserve">Masters 40-44 (26.03.1978)/40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</si>
  <si>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</si>
  <si>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</si>
  <si>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</si>
  <si>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</si>
  <si>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</si>
  <si>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</si>
  <si>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</si>
  <si>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World Champions Cup WPC benchpress soft eq
Kursk, August, 12th, 2018</t>
  </si>
  <si>
    <t xml:space="preserve">Body Weight Category  82.5</t>
  </si>
  <si>
    <t xml:space="preserve">Zhuk Stanislav</t>
  </si>
  <si>
    <t xml:space="preserve">Masters 40-44 (16.06.1977)/41</t>
  </si>
  <si>
    <t xml:space="preserve">81,60</t>
  </si>
  <si>
    <t xml:space="preserve">Staya</t>
  </si>
  <si>
    <t xml:space="preserve">Voronezh/Voronezhskaya oblast</t>
  </si>
  <si>
    <t xml:space="preserve">170,0</t>
  </si>
  <si>
    <t xml:space="preserve">177,5</t>
  </si>
  <si>
    <t xml:space="preserve">Body Weight Category  110</t>
  </si>
  <si>
    <t xml:space="preserve">Saydentsal Oleg</t>
  </si>
  <si>
    <t xml:space="preserve">Open (14.03.1975)/43</t>
  </si>
  <si>
    <t xml:space="preserve">106,70</t>
  </si>
  <si>
    <t xml:space="preserve">lichno</t>
  </si>
  <si>
    <t xml:space="preserve">Moscow</t>
  </si>
  <si>
    <t xml:space="preserve">307,5</t>
  </si>
  <si>
    <t xml:space="preserve">315,0</t>
  </si>
  <si>
    <t xml:space="preserve">322,5</t>
  </si>
  <si>
    <t xml:space="preserve">Masters 40-44 (14.03.1975)/43</t>
  </si>
  <si>
    <t xml:space="preserve">Body Weight Category  140</t>
  </si>
  <si>
    <t xml:space="preserve">Demyanchuk Yuriy</t>
  </si>
  <si>
    <t xml:space="preserve">Open (03.10.1978)/40</t>
  </si>
  <si>
    <t xml:space="preserve">129,40</t>
  </si>
  <si>
    <t xml:space="preserve">Syzran/Samarskaya oblast</t>
  </si>
  <si>
    <t xml:space="preserve">290,0</t>
  </si>
  <si>
    <t xml:space="preserve">320,0</t>
  </si>
  <si>
    <t xml:space="preserve">325,0</t>
  </si>
  <si>
    <t xml:space="preserve">Petriev Konstantin</t>
  </si>
  <si>
    <t xml:space="preserve">Open (09.02.1990)/28</t>
  </si>
  <si>
    <t xml:space="preserve">138,00</t>
  </si>
  <si>
    <t xml:space="preserve">270,0</t>
  </si>
  <si>
    <t xml:space="preserve">277,5</t>
  </si>
  <si>
    <t xml:space="preserve">Man</t>
  </si>
  <si>
    <t xml:space="preserve">Open</t>
  </si>
  <si>
    <t xml:space="preserve">Age class</t>
  </si>
  <si>
    <t xml:space="preserve">WC</t>
  </si>
  <si>
    <t xml:space="preserve">Coef.</t>
  </si>
  <si>
    <t xml:space="preserve">110</t>
  </si>
  <si>
    <t xml:space="preserve">183,0671</t>
  </si>
  <si>
    <t xml:space="preserve">140</t>
  </si>
  <si>
    <t xml:space="preserve">156,8697</t>
  </si>
  <si>
    <t xml:space="preserve">Isaev Aleksey</t>
  </si>
  <si>
    <t xml:space="preserve">125</t>
  </si>
  <si>
    <t xml:space="preserve">262,5</t>
  </si>
  <si>
    <t xml:space="preserve">145,1363</t>
  </si>
  <si>
    <t xml:space="preserve">Masters</t>
  </si>
  <si>
    <t xml:space="preserve">Masters 40-44</t>
  </si>
  <si>
    <t xml:space="preserve">188,7422</t>
  </si>
  <si>
    <t xml:space="preserve">82.5</t>
  </si>
  <si>
    <t xml:space="preserve">111,4762</t>
  </si>
  <si>
    <t xml:space="preserve">World Champions Cup AWPC benchpress soft equip
Kursk, August, 12th, 2018</t>
  </si>
  <si>
    <t xml:space="preserve">Body Weight Category  75</t>
  </si>
  <si>
    <t xml:space="preserve">Belyaev Nikolay</t>
  </si>
  <si>
    <t xml:space="preserve">Open (22.10.1987)/31</t>
  </si>
  <si>
    <t xml:space="preserve">74,80</t>
  </si>
  <si>
    <t xml:space="preserve">Druzhba g.Dimitrovgrad</t>
  </si>
  <si>
    <t xml:space="preserve">Dimitrovgrad/Ulyanovskaya oblast</t>
  </si>
  <si>
    <t xml:space="preserve">172,5</t>
  </si>
  <si>
    <t xml:space="preserve">182,5</t>
  </si>
  <si>
    <t xml:space="preserve">Body Weight Category  90</t>
  </si>
  <si>
    <t xml:space="preserve">Karpukhin Pavel</t>
  </si>
  <si>
    <t xml:space="preserve">Open (16.10.1987)/31</t>
  </si>
  <si>
    <t xml:space="preserve">89,60</t>
  </si>
  <si>
    <t xml:space="preserve">220,0</t>
  </si>
  <si>
    <t xml:space="preserve">230,0</t>
  </si>
  <si>
    <t xml:space="preserve">247,5</t>
  </si>
  <si>
    <t xml:space="preserve">Body Weight Category  100</t>
  </si>
  <si>
    <t xml:space="preserve">Kostennikov Oleg</t>
  </si>
  <si>
    <t xml:space="preserve">Open (24.01.1966)/52</t>
  </si>
  <si>
    <t xml:space="preserve">98,90</t>
  </si>
  <si>
    <t xml:space="preserve">Rusich</t>
  </si>
  <si>
    <t xml:space="preserve">Alekseyevka/Belgorodskaya oblast</t>
  </si>
  <si>
    <t xml:space="preserve">200,0</t>
  </si>
  <si>
    <t xml:space="preserve">210,0</t>
  </si>
  <si>
    <t xml:space="preserve">Masters 50-54 (24.01.1966)/52</t>
  </si>
  <si>
    <t xml:space="preserve">100</t>
  </si>
  <si>
    <t xml:space="preserve">122,6505</t>
  </si>
  <si>
    <t xml:space="preserve">75</t>
  </si>
  <si>
    <t xml:space="preserve">119,0077</t>
  </si>
  <si>
    <t xml:space="preserve">90</t>
  </si>
  <si>
    <t xml:space="preserve">175,0</t>
  </si>
  <si>
    <t xml:space="preserve">107,3362</t>
  </si>
  <si>
    <t xml:space="preserve">Masters 50-54</t>
  </si>
  <si>
    <t xml:space="preserve">142,8878</t>
  </si>
  <si>
    <t xml:space="preserve">World Champions Cup AWPC Powerlifting Classic raw
Kursk, August, 12th, 2018</t>
  </si>
  <si>
    <t xml:space="preserve">Squat</t>
  </si>
  <si>
    <t xml:space="preserve">Deadlift</t>
  </si>
  <si>
    <t xml:space="preserve">Domanskiy Aleksandr</t>
  </si>
  <si>
    <t xml:space="preserve">Open (21.11.1985)/33</t>
  </si>
  <si>
    <t xml:space="preserve">89,80</t>
  </si>
  <si>
    <t xml:space="preserve">Fanat</t>
  </si>
  <si>
    <t xml:space="preserve">Arkhangelsk/Arkhangelskaya oblast</t>
  </si>
  <si>
    <t xml:space="preserve">140,0</t>
  </si>
  <si>
    <t xml:space="preserve">155,0</t>
  </si>
  <si>
    <t xml:space="preserve">165,0</t>
  </si>
  <si>
    <t xml:space="preserve">85,0</t>
  </si>
  <si>
    <t xml:space="preserve">95,0</t>
  </si>
  <si>
    <t xml:space="preserve">105,0</t>
  </si>
  <si>
    <t xml:space="preserve">500,0</t>
  </si>
  <si>
    <t xml:space="preserve">306,3000</t>
  </si>
  <si>
    <t xml:space="preserve">World Champions Cup AWPC multy ply deadlift
Kursk, August, 12th, 2018</t>
  </si>
  <si>
    <t xml:space="preserve">190,0</t>
  </si>
  <si>
    <t xml:space="preserve">215,0</t>
  </si>
  <si>
    <t xml:space="preserve">131,709</t>
  </si>
  <si>
    <t xml:space="preserve">World Champions Cup AWPC single ply deadlift
Kursk, August, 12th, 2018</t>
  </si>
  <si>
    <t xml:space="preserve">116,3940</t>
  </si>
  <si>
    <t xml:space="preserve">World Champions Cup AWPC raw deadlift
Kursk, August, 12th, 2018</t>
  </si>
  <si>
    <t xml:space="preserve">Body Weight Category  48</t>
  </si>
  <si>
    <t xml:space="preserve">Shumakova Elena</t>
  </si>
  <si>
    <t xml:space="preserve">Juniors 20-23 (15.02.1995)/23</t>
  </si>
  <si>
    <t xml:space="preserve">47,30</t>
  </si>
  <si>
    <t xml:space="preserve">Kursk/Kurskaya oblast</t>
  </si>
  <si>
    <t xml:space="preserve">107,5</t>
  </si>
  <si>
    <t xml:space="preserve">Belyaeva Anastasiya</t>
  </si>
  <si>
    <t xml:space="preserve">Open (03.12.1991)/27</t>
  </si>
  <si>
    <t xml:space="preserve">47,70</t>
  </si>
  <si>
    <t xml:space="preserve">100,0</t>
  </si>
  <si>
    <t xml:space="preserve">Body Weight Category  52</t>
  </si>
  <si>
    <t xml:space="preserve">Shumakova Viktoriya</t>
  </si>
  <si>
    <t xml:space="preserve">Juniors 20-23 (05.05.1996)/22</t>
  </si>
  <si>
    <t xml:space="preserve">50,20</t>
  </si>
  <si>
    <t xml:space="preserve">115,0</t>
  </si>
  <si>
    <t xml:space="preserve">117,5</t>
  </si>
  <si>
    <t xml:space="preserve">Body Weight Category  60</t>
  </si>
  <si>
    <t xml:space="preserve">Pereplesnina Oksana</t>
  </si>
  <si>
    <t xml:space="preserve">Masters 40-44 (18.08.1974)/44</t>
  </si>
  <si>
    <t xml:space="preserve">60,00</t>
  </si>
  <si>
    <t xml:space="preserve">Dobryanka/Permskiy kray</t>
  </si>
  <si>
    <t xml:space="preserve">122,5</t>
  </si>
  <si>
    <t xml:space="preserve">125,0</t>
  </si>
  <si>
    <t xml:space="preserve">Sapozhnikova Vera</t>
  </si>
  <si>
    <t xml:space="preserve">Masters 45-49 (01.10.1972)/46</t>
  </si>
  <si>
    <t xml:space="preserve">57,30</t>
  </si>
  <si>
    <t xml:space="preserve">Chaykovskiy/Permskiy kray</t>
  </si>
  <si>
    <t xml:space="preserve">110,0</t>
  </si>
  <si>
    <t xml:space="preserve">Body Weight Category  67.5</t>
  </si>
  <si>
    <t xml:space="preserve">Esaulkova Tatyana</t>
  </si>
  <si>
    <t xml:space="preserve">Open (11.02.1993)/25</t>
  </si>
  <si>
    <t xml:space="preserve">66,90</t>
  </si>
  <si>
    <t xml:space="preserve">Sirenko Lyubov</t>
  </si>
  <si>
    <t xml:space="preserve">Masters 40-44 (30.08.1976)/42</t>
  </si>
  <si>
    <t xml:space="preserve">65,00</t>
  </si>
  <si>
    <t xml:space="preserve">Surgut/Khanty-Mansiyskiy avt. okr.</t>
  </si>
  <si>
    <t xml:space="preserve">120,0</t>
  </si>
  <si>
    <t xml:space="preserve">Vasileva Ludmila</t>
  </si>
  <si>
    <t xml:space="preserve">Masters 40-44 (06.08.1975)/43</t>
  </si>
  <si>
    <t xml:space="preserve">68,90</t>
  </si>
  <si>
    <t xml:space="preserve">90,0</t>
  </si>
  <si>
    <t xml:space="preserve">Malikhin Kiriil</t>
  </si>
  <si>
    <t xml:space="preserve">Teen 13-15 (14.05.2003)/15</t>
  </si>
  <si>
    <t xml:space="preserve">47,20</t>
  </si>
  <si>
    <t xml:space="preserve">75,0</t>
  </si>
  <si>
    <t xml:space="preserve">80,0</t>
  </si>
  <si>
    <t xml:space="preserve">Skalozubov Sergey</t>
  </si>
  <si>
    <t xml:space="preserve">Juniors 20-23 (27.05.1996)/22</t>
  </si>
  <si>
    <t xml:space="preserve">66,30</t>
  </si>
  <si>
    <t xml:space="preserve">Svetlyy Yar/Volgogradskaya oblast</t>
  </si>
  <si>
    <t xml:space="preserve">225,0</t>
  </si>
  <si>
    <t xml:space="preserve">Dvizov Yuriy</t>
  </si>
  <si>
    <t xml:space="preserve">Kastyrka Igor</t>
  </si>
  <si>
    <t xml:space="preserve">Open (05.12.1986)/32</t>
  </si>
  <si>
    <t xml:space="preserve">180,0</t>
  </si>
  <si>
    <t xml:space="preserve">Skoromosley Evgeniy</t>
  </si>
  <si>
    <t xml:space="preserve">Open (26.10.1987)/31</t>
  </si>
  <si>
    <t xml:space="preserve">66,60</t>
  </si>
  <si>
    <t xml:space="preserve">130,0</t>
  </si>
  <si>
    <t xml:space="preserve">Shentsev Denis</t>
  </si>
  <si>
    <t xml:space="preserve">Open (08.01.1988)/30</t>
  </si>
  <si>
    <t xml:space="preserve">66,70</t>
  </si>
  <si>
    <t xml:space="preserve">Borkin Aleksey</t>
  </si>
  <si>
    <t xml:space="preserve">Juniors 20-23 (23.01.1997)/21</t>
  </si>
  <si>
    <t xml:space="preserve">73,50</t>
  </si>
  <si>
    <t xml:space="preserve">Nikolaenko Vyacheslav</t>
  </si>
  <si>
    <t xml:space="preserve">Teen 18-19 (11.10.1999)/19</t>
  </si>
  <si>
    <t xml:space="preserve">75,40</t>
  </si>
  <si>
    <t xml:space="preserve">Chistyakov Evgeniy</t>
  </si>
  <si>
    <t xml:space="preserve">Open (11.04.1993)/25</t>
  </si>
  <si>
    <t xml:space="preserve">80,80</t>
  </si>
  <si>
    <t xml:space="preserve">Rostov-na-Donu/Rostovskaya oblast</t>
  </si>
  <si>
    <t xml:space="preserve">202,5</t>
  </si>
  <si>
    <t xml:space="preserve">Skokin Victor</t>
  </si>
  <si>
    <t xml:space="preserve">Masters 60-64 (20.06.1957)/61</t>
  </si>
  <si>
    <t xml:space="preserve">79,20</t>
  </si>
  <si>
    <t xml:space="preserve">Voskresensk/Moskovskaya oblast</t>
  </si>
  <si>
    <t xml:space="preserve">212,5</t>
  </si>
  <si>
    <t xml:space="preserve">Golovko Svyatoslav</t>
  </si>
  <si>
    <t xml:space="preserve">Teen 13-15 (26.06.2003)/15</t>
  </si>
  <si>
    <t xml:space="preserve">83,80</t>
  </si>
  <si>
    <t xml:space="preserve">195,0</t>
  </si>
  <si>
    <t xml:space="preserve">205,0</t>
  </si>
  <si>
    <t xml:space="preserve">Kern Eduard</t>
  </si>
  <si>
    <t xml:space="preserve">Open (21.09.1990)/28</t>
  </si>
  <si>
    <t xml:space="preserve">89,70</t>
  </si>
  <si>
    <t xml:space="preserve">Krasnodar/Krasnodarskiy kray</t>
  </si>
  <si>
    <t xml:space="preserve">160,0</t>
  </si>
  <si>
    <t xml:space="preserve">Aliev Ramil</t>
  </si>
  <si>
    <t xml:space="preserve">Open (12.03.1987)/31</t>
  </si>
  <si>
    <t xml:space="preserve">82,90</t>
  </si>
  <si>
    <t xml:space="preserve">150,0</t>
  </si>
  <si>
    <t xml:space="preserve">162,5</t>
  </si>
  <si>
    <t xml:space="preserve">Pakhuchiy Aleksandr</t>
  </si>
  <si>
    <t xml:space="preserve">Open (24.04.1978)/40</t>
  </si>
  <si>
    <t xml:space="preserve">108,60</t>
  </si>
  <si>
    <t xml:space="preserve">Novocherkassk/Rostovskaya oblast</t>
  </si>
  <si>
    <t xml:space="preserve">312,5</t>
  </si>
  <si>
    <t xml:space="preserve">Women</t>
  </si>
  <si>
    <t xml:space="preserve">Junior</t>
  </si>
  <si>
    <t xml:space="preserve">Juniors 20-23</t>
  </si>
  <si>
    <t xml:space="preserve">52</t>
  </si>
  <si>
    <t xml:space="preserve">130,9620</t>
  </si>
  <si>
    <t xml:space="preserve">48</t>
  </si>
  <si>
    <t xml:space="preserve">128,1615</t>
  </si>
  <si>
    <t xml:space="preserve">118,4600</t>
  </si>
  <si>
    <t xml:space="preserve">67.5</t>
  </si>
  <si>
    <t xml:space="preserve">106,4491</t>
  </si>
  <si>
    <t xml:space="preserve">60</t>
  </si>
  <si>
    <t xml:space="preserve">128,7584</t>
  </si>
  <si>
    <t xml:space="preserve">Masters 45-49</t>
  </si>
  <si>
    <t xml:space="preserve">127,0368</t>
  </si>
  <si>
    <t xml:space="preserve">102,9508</t>
  </si>
  <si>
    <t xml:space="preserve">91,3724</t>
  </si>
  <si>
    <t xml:space="preserve">Teenagers</t>
  </si>
  <si>
    <t xml:space="preserve">Teen 18-19</t>
  </si>
  <si>
    <t xml:space="preserve">113,1570</t>
  </si>
  <si>
    <t xml:space="preserve">Teen 13-15</t>
  </si>
  <si>
    <t xml:space="preserve">111,6850</t>
  </si>
  <si>
    <t xml:space="preserve">91,7787</t>
  </si>
  <si>
    <t xml:space="preserve">124,0725</t>
  </si>
  <si>
    <t xml:space="preserve">176,4219</t>
  </si>
  <si>
    <t xml:space="preserve">154,6600</t>
  </si>
  <si>
    <t xml:space="preserve">140,8980</t>
  </si>
  <si>
    <t xml:space="preserve">140,4918</t>
  </si>
  <si>
    <t xml:space="preserve">105,9870</t>
  </si>
  <si>
    <t xml:space="preserve">105,8540</t>
  </si>
  <si>
    <t xml:space="preserve">104,4225</t>
  </si>
  <si>
    <t xml:space="preserve">104,2100</t>
  </si>
  <si>
    <t xml:space="preserve">Masters 60-64</t>
  </si>
  <si>
    <t xml:space="preserve">208,0971</t>
  </si>
  <si>
    <t xml:space="preserve">World Champions Cup WPC single ply deadlift
Kursk, August, 12th, 2018</t>
  </si>
  <si>
    <t xml:space="preserve">Poryadin Valeriy</t>
  </si>
  <si>
    <t xml:space="preserve">Open (20.05.1966)/52</t>
  </si>
  <si>
    <t xml:space="preserve">93,50</t>
  </si>
  <si>
    <t xml:space="preserve">Belgorod/Belgorodskaya oblast</t>
  </si>
  <si>
    <t xml:space="preserve">240,0</t>
  </si>
  <si>
    <t xml:space="preserve">253,0</t>
  </si>
  <si>
    <t xml:space="preserve">Masters 50-54 (20.05.1966)/52</t>
  </si>
  <si>
    <t xml:space="preserve">Maligin Yury</t>
  </si>
  <si>
    <t xml:space="preserve">Masters 50-54 (30.06.1967)/51</t>
  </si>
  <si>
    <t xml:space="preserve">96,30</t>
  </si>
  <si>
    <t xml:space="preserve">Druzhkovka/Donetskaya oblast</t>
  </si>
  <si>
    <t xml:space="preserve">252,5</t>
  </si>
  <si>
    <t xml:space="preserve">151,4116</t>
  </si>
  <si>
    <t xml:space="preserve">176,3946</t>
  </si>
  <si>
    <t xml:space="preserve">115,2586</t>
  </si>
  <si>
    <t xml:space="preserve">World Champions Cup WPC raw deadlift
Kursk, August, 12th, 2018</t>
  </si>
  <si>
    <t xml:space="preserve">Khuramshina Kadriya</t>
  </si>
  <si>
    <t xml:space="preserve">Open (21.11.1989)/29</t>
  </si>
  <si>
    <t xml:space="preserve">73,30</t>
  </si>
  <si>
    <t xml:space="preserve">Kazan/Tatarstan</t>
  </si>
  <si>
    <t xml:space="preserve">97,5</t>
  </si>
  <si>
    <t xml:space="preserve">Loktionova Iliya</t>
  </si>
  <si>
    <t xml:space="preserve">Open (02.09.1980)/38</t>
  </si>
  <si>
    <t xml:space="preserve">79,60</t>
  </si>
  <si>
    <t xml:space="preserve">Rossiya</t>
  </si>
  <si>
    <t xml:space="preserve">227,5</t>
  </si>
  <si>
    <t xml:space="preserve">Zubkov Pavel</t>
  </si>
  <si>
    <t xml:space="preserve">Open (22.12.1985)/33</t>
  </si>
  <si>
    <t xml:space="preserve">81,70</t>
  </si>
  <si>
    <t xml:space="preserve">Kami Power Pro</t>
  </si>
  <si>
    <t xml:space="preserve">285,0</t>
  </si>
  <si>
    <t xml:space="preserve">295,0</t>
  </si>
  <si>
    <t xml:space="preserve">Battakhov Petr</t>
  </si>
  <si>
    <t xml:space="preserve">Masters 65-69 (21.04.1952)/66</t>
  </si>
  <si>
    <t xml:space="preserve">96,10</t>
  </si>
  <si>
    <t xml:space="preserve">Yakutsk/Yakutiya</t>
  </si>
  <si>
    <t xml:space="preserve">200</t>
  </si>
  <si>
    <t xml:space="preserve">178,8</t>
  </si>
  <si>
    <t xml:space="preserve">172,9353</t>
  </si>
  <si>
    <t xml:space="preserve">82,7872</t>
  </si>
  <si>
    <t xml:space="preserve">191,3665</t>
  </si>
  <si>
    <t xml:space="preserve">131,9230</t>
  </si>
  <si>
    <t xml:space="preserve">Masters 65-69</t>
  </si>
  <si>
    <t xml:space="preserve">153,6903</t>
  </si>
  <si>
    <t xml:space="preserve">World Champions Cup AWPC single ply benchpress
Kursk, August, 12th, 2018</t>
  </si>
  <si>
    <t xml:space="preserve">Body Weight Category  56</t>
  </si>
  <si>
    <t xml:space="preserve">Gosteva Valentina</t>
  </si>
  <si>
    <t xml:space="preserve">Masters 60-64 (07.08.1955)/63</t>
  </si>
  <si>
    <t xml:space="preserve">55,50</t>
  </si>
  <si>
    <t xml:space="preserve">Tishkovskiy Vladimir</t>
  </si>
  <si>
    <t xml:space="preserve">Open (26.10.1986)/32</t>
  </si>
  <si>
    <t xml:space="preserve">85,00</t>
  </si>
  <si>
    <t xml:space="preserve">235,0</t>
  </si>
  <si>
    <t xml:space="preserve">56</t>
  </si>
  <si>
    <t xml:space="preserve">126,9933</t>
  </si>
  <si>
    <t xml:space="preserve">145,4980</t>
  </si>
  <si>
    <t xml:space="preserve">World Champions Cup AWPC raw benchpress
Kursk, August, 12th, 2018</t>
  </si>
  <si>
    <t xml:space="preserve">40,0</t>
  </si>
  <si>
    <t xml:space="preserve">45,0</t>
  </si>
  <si>
    <t xml:space="preserve">50,0</t>
  </si>
  <si>
    <t xml:space="preserve">55,0</t>
  </si>
  <si>
    <t xml:space="preserve">57,5</t>
  </si>
  <si>
    <t xml:space="preserve">Lukyanova Marina</t>
  </si>
  <si>
    <t xml:space="preserve">Open (09.02.1972)/46</t>
  </si>
  <si>
    <t xml:space="preserve">67,20</t>
  </si>
  <si>
    <t xml:space="preserve">GlobalFit</t>
  </si>
  <si>
    <t xml:space="preserve">102,5</t>
  </si>
  <si>
    <t xml:space="preserve">Beliy Gordey</t>
  </si>
  <si>
    <t xml:space="preserve">Teen 13-15 (23.11.2002)/16</t>
  </si>
  <si>
    <t xml:space="preserve">52,00</t>
  </si>
  <si>
    <t xml:space="preserve">70,0</t>
  </si>
  <si>
    <t xml:space="preserve">Vlasov Aleksandr</t>
  </si>
  <si>
    <t xml:space="preserve">Open (31.10.1971)/47</t>
  </si>
  <si>
    <t xml:space="preserve">59,60</t>
  </si>
  <si>
    <t xml:space="preserve">Bryansk/Bryanskaya oblast</t>
  </si>
  <si>
    <t xml:space="preserve">127,5</t>
  </si>
  <si>
    <t xml:space="preserve">Kazakov Daniil</t>
  </si>
  <si>
    <t xml:space="preserve">Teen 13-15 (09.10.2002)/16</t>
  </si>
  <si>
    <t xml:space="preserve">66,50</t>
  </si>
  <si>
    <t xml:space="preserve">62,5</t>
  </si>
  <si>
    <t xml:space="preserve">67,5</t>
  </si>
  <si>
    <t xml:space="preserve">72,5</t>
  </si>
  <si>
    <t xml:space="preserve">Magomedov Gusen</t>
  </si>
  <si>
    <t xml:space="preserve">Open (10.01.1993)/25</t>
  </si>
  <si>
    <t xml:space="preserve">66,10</t>
  </si>
  <si>
    <t xml:space="preserve">Izberbash/Dagestan</t>
  </si>
  <si>
    <t xml:space="preserve">145,0</t>
  </si>
  <si>
    <t xml:space="preserve">Bildin Artemiy</t>
  </si>
  <si>
    <t xml:space="preserve">Teen 13-15 (04.07.2005)/13</t>
  </si>
  <si>
    <t xml:space="preserve">69,90</t>
  </si>
  <si>
    <t xml:space="preserve">65,0</t>
  </si>
  <si>
    <t xml:space="preserve">Zachinalov Dmitriy</t>
  </si>
  <si>
    <t xml:space="preserve">Juniors 20-23 (06.05.1995)/23</t>
  </si>
  <si>
    <t xml:space="preserve">75,00</t>
  </si>
  <si>
    <t xml:space="preserve">Zheleznogorsk/Kurskaya oblast</t>
  </si>
  <si>
    <t xml:space="preserve">132,5</t>
  </si>
  <si>
    <t xml:space="preserve">135,0</t>
  </si>
  <si>
    <t xml:space="preserve">Petrenko Aleksandr</t>
  </si>
  <si>
    <t xml:space="preserve">Open (06.07.1986)/32</t>
  </si>
  <si>
    <t xml:space="preserve">72,70</t>
  </si>
  <si>
    <t xml:space="preserve">Sudzha/Kurskaya oblast</t>
  </si>
  <si>
    <t xml:space="preserve">Kuznetsov Bogdan</t>
  </si>
  <si>
    <t xml:space="preserve">Open (20.07.1992)/26</t>
  </si>
  <si>
    <t xml:space="preserve">74,30</t>
  </si>
  <si>
    <t xml:space="preserve">112,5</t>
  </si>
  <si>
    <t xml:space="preserve">Rudichev Sergey</t>
  </si>
  <si>
    <t xml:space="preserve">Masters 40-44 (08.06.1974)/44</t>
  </si>
  <si>
    <t xml:space="preserve">72,50</t>
  </si>
  <si>
    <t xml:space="preserve">Valuyki/Belgorodskaya oblast</t>
  </si>
  <si>
    <t xml:space="preserve">Masters 70-74 (05.02.1947)/71</t>
  </si>
  <si>
    <t xml:space="preserve">73,40</t>
  </si>
  <si>
    <t xml:space="preserve">Vasilchenko Sergey</t>
  </si>
  <si>
    <t xml:space="preserve">Teen 13-15 (19.09.2002)/16</t>
  </si>
  <si>
    <t xml:space="preserve">82,50</t>
  </si>
  <si>
    <t xml:space="preserve">Kasyanov Denis</t>
  </si>
  <si>
    <t xml:space="preserve">Khamov Sergey</t>
  </si>
  <si>
    <t xml:space="preserve">Teen 18-19 (03.12.1998)/20</t>
  </si>
  <si>
    <t xml:space="preserve">80,20</t>
  </si>
  <si>
    <t xml:space="preserve">Latishev Aleksey</t>
  </si>
  <si>
    <t xml:space="preserve">Juniors 20-23 (03.06.1995)/23</t>
  </si>
  <si>
    <t xml:space="preserve">Slusarenko Artem</t>
  </si>
  <si>
    <t xml:space="preserve">Juniors 20-23 (28.11.1997)/21</t>
  </si>
  <si>
    <t xml:space="preserve">87,80</t>
  </si>
  <si>
    <t xml:space="preserve">Emelyanov Egor</t>
  </si>
  <si>
    <t xml:space="preserve">Juniors 20-23 (01.08.1995)/23</t>
  </si>
  <si>
    <t xml:space="preserve">84,00</t>
  </si>
  <si>
    <t xml:space="preserve">Samara/Samarskaya oblast</t>
  </si>
  <si>
    <t xml:space="preserve">Volgin Aleksandr</t>
  </si>
  <si>
    <t xml:space="preserve">Open (14.10.1986)/32</t>
  </si>
  <si>
    <t xml:space="preserve">89,90</t>
  </si>
  <si>
    <t xml:space="preserve">Ust-Donetskiy/Rostovskaya oblast</t>
  </si>
  <si>
    <t xml:space="preserve">200,5</t>
  </si>
  <si>
    <t xml:space="preserve">Palagin A.A.</t>
  </si>
  <si>
    <t xml:space="preserve">Gosyan Nelson</t>
  </si>
  <si>
    <t xml:space="preserve">Masters 40-44 (30.11.1976)/42</t>
  </si>
  <si>
    <t xml:space="preserve">88,00</t>
  </si>
  <si>
    <t xml:space="preserve">152,5</t>
  </si>
  <si>
    <t xml:space="preserve">Gadzhiev Abdulla</t>
  </si>
  <si>
    <t xml:space="preserve">Masters 60-64 (18.04.1956)/62</t>
  </si>
  <si>
    <t xml:space="preserve">88,10</t>
  </si>
  <si>
    <t xml:space="preserve">167,5</t>
  </si>
  <si>
    <t xml:space="preserve">Tyulparov Shamil</t>
  </si>
  <si>
    <t xml:space="preserve">Zaykin Andrey</t>
  </si>
  <si>
    <t xml:space="preserve">Open (21.01.1984)/34</t>
  </si>
  <si>
    <t xml:space="preserve">97,00</t>
  </si>
  <si>
    <t xml:space="preserve">185,0</t>
  </si>
  <si>
    <t xml:space="preserve">Petrov Andrey</t>
  </si>
  <si>
    <t xml:space="preserve">Masters 40-44 (18.05.1975)/43</t>
  </si>
  <si>
    <t xml:space="preserve">98,20</t>
  </si>
  <si>
    <t xml:space="preserve">Podlegaev Dmirtiy</t>
  </si>
  <si>
    <t xml:space="preserve">Teen 18-19 (10.10.1999)/19</t>
  </si>
  <si>
    <t xml:space="preserve">107,60</t>
  </si>
  <si>
    <t xml:space="preserve">Mordvinov Sergey</t>
  </si>
  <si>
    <t xml:space="preserve">Open (26.08.1982)/36</t>
  </si>
  <si>
    <t xml:space="preserve">108,30</t>
  </si>
  <si>
    <t xml:space="preserve">Shchigry/Kurskaya oblast</t>
  </si>
  <si>
    <t xml:space="preserve">232,5</t>
  </si>
  <si>
    <t xml:space="preserve">Milostnoy Stanislav</t>
  </si>
  <si>
    <t xml:space="preserve">Adamov Vladimir</t>
  </si>
  <si>
    <t xml:space="preserve">Open (25.04.1986)/32</t>
  </si>
  <si>
    <t xml:space="preserve">110,00</t>
  </si>
  <si>
    <t xml:space="preserve">Chubarov Vladimir</t>
  </si>
  <si>
    <t xml:space="preserve">Masters 50-54 (03.04.1964)/54</t>
  </si>
  <si>
    <t xml:space="preserve">124,00</t>
  </si>
  <si>
    <t xml:space="preserve">Akhmetov Khasen</t>
  </si>
  <si>
    <t xml:space="preserve">Masters 40-44 (12.03.1974)/44</t>
  </si>
  <si>
    <t xml:space="preserve">128,20</t>
  </si>
  <si>
    <t xml:space="preserve">Novyy Urengoy/Yamalo-Nenetskiy avt. okr.</t>
  </si>
  <si>
    <t xml:space="preserve">Shaulskiy Vitaliy</t>
  </si>
  <si>
    <t xml:space="preserve">Masters 45-49 (02.06.1973)/45</t>
  </si>
  <si>
    <t xml:space="preserve">126,80</t>
  </si>
  <si>
    <t xml:space="preserve">Azov/Rostovskaya oblast</t>
  </si>
  <si>
    <t xml:space="preserve">Body Weight Category  140+</t>
  </si>
  <si>
    <t xml:space="preserve">Trofimov Boris</t>
  </si>
  <si>
    <t xml:space="preserve">Masters 45-49 (21.03.1972)/46</t>
  </si>
  <si>
    <t xml:space="preserve">154,10</t>
  </si>
  <si>
    <t xml:space="preserve">Gukovo/Rostovskaya oblast</t>
  </si>
  <si>
    <t xml:space="preserve">245,0</t>
  </si>
  <si>
    <t xml:space="preserve">94,7940</t>
  </si>
  <si>
    <t xml:space="preserve">47,3840</t>
  </si>
  <si>
    <t xml:space="preserve">59,4640</t>
  </si>
  <si>
    <t xml:space="preserve">50,2548</t>
  </si>
  <si>
    <t xml:space="preserve">95,2215</t>
  </si>
  <si>
    <t xml:space="preserve">90,5760</t>
  </si>
  <si>
    <t xml:space="preserve">87,0210</t>
  </si>
  <si>
    <t xml:space="preserve">67,6480</t>
  </si>
  <si>
    <t xml:space="preserve">58,4325</t>
  </si>
  <si>
    <t xml:space="preserve">54,9586</t>
  </si>
  <si>
    <t xml:space="preserve">54,5325</t>
  </si>
  <si>
    <t xml:space="preserve">99,2800</t>
  </si>
  <si>
    <t xml:space="preserve">92,9542</t>
  </si>
  <si>
    <t xml:space="preserve">91,9380</t>
  </si>
  <si>
    <t xml:space="preserve">141,0705</t>
  </si>
  <si>
    <t xml:space="preserve">129,9500</t>
  </si>
  <si>
    <t xml:space="preserve">122,4500</t>
  </si>
  <si>
    <t xml:space="preserve">114,3000</t>
  </si>
  <si>
    <t xml:space="preserve">106,8832</t>
  </si>
  <si>
    <t xml:space="preserve">104,0625</t>
  </si>
  <si>
    <t xml:space="preserve">103,0925</t>
  </si>
  <si>
    <t xml:space="preserve">98,6790</t>
  </si>
  <si>
    <t xml:space="preserve">72,8018</t>
  </si>
  <si>
    <t xml:space="preserve">64,2685</t>
  </si>
  <si>
    <t xml:space="preserve">144,4881</t>
  </si>
  <si>
    <t xml:space="preserve">Masters 70-74</t>
  </si>
  <si>
    <t xml:space="preserve">141,1536</t>
  </si>
  <si>
    <t xml:space="preserve">140+</t>
  </si>
  <si>
    <t xml:space="preserve">136,0828</t>
  </si>
  <si>
    <t xml:space="preserve">121,5632</t>
  </si>
  <si>
    <t xml:space="preserve">117,5541</t>
  </si>
  <si>
    <t xml:space="preserve">108,5876</t>
  </si>
  <si>
    <t xml:space="preserve">97,0140</t>
  </si>
  <si>
    <t xml:space="preserve">84,7291</t>
  </si>
  <si>
    <t xml:space="preserve">80,0315</t>
  </si>
  <si>
    <t xml:space="preserve">World Champions Cup AWPC multi ply powerlifting
Kursk, August, 12th, 2018</t>
  </si>
  <si>
    <t xml:space="preserve">Scott Kuderick</t>
  </si>
  <si>
    <t xml:space="preserve">Open (28.02.1974)/44</t>
  </si>
  <si>
    <t xml:space="preserve">92,40</t>
  </si>
  <si>
    <t xml:space="preserve">USA</t>
  </si>
  <si>
    <t xml:space="preserve">USA/</t>
  </si>
  <si>
    <t xml:space="preserve">525,0</t>
  </si>
  <si>
    <t xml:space="preserve">316,7325</t>
  </si>
  <si>
    <t xml:space="preserve">World Champions Cup AWPC single ply powerlifting
Kursk, August, 12th, 2018</t>
  </si>
  <si>
    <t xml:space="preserve">Enina Elena</t>
  </si>
  <si>
    <t xml:space="preserve">Open (10.05.1989)/29</t>
  </si>
  <si>
    <t xml:space="preserve">50,80</t>
  </si>
  <si>
    <t xml:space="preserve">60,0</t>
  </si>
  <si>
    <t xml:space="preserve">163,0</t>
  </si>
  <si>
    <t xml:space="preserve">Izvekov Andrey</t>
  </si>
  <si>
    <t xml:space="preserve">Open (15.10.1981)/37</t>
  </si>
  <si>
    <t xml:space="preserve">120,70</t>
  </si>
  <si>
    <t xml:space="preserve">335,0</t>
  </si>
  <si>
    <t xml:space="preserve">340,0</t>
  </si>
  <si>
    <t xml:space="preserve">372,5</t>
  </si>
  <si>
    <t xml:space="preserve">420,2545</t>
  </si>
  <si>
    <t xml:space="preserve">World Champions Cup AWPC raw powerlifting
Kursk, August, 12th, 2018</t>
  </si>
  <si>
    <t xml:space="preserve">Tolmacheva Ludmila</t>
  </si>
  <si>
    <t xml:space="preserve">Open (10.05.1979)/39</t>
  </si>
  <si>
    <t xml:space="preserve">51,20</t>
  </si>
  <si>
    <t xml:space="preserve">77,5</t>
  </si>
  <si>
    <t xml:space="preserve">82,5</t>
  </si>
  <si>
    <t xml:space="preserve">87,5</t>
  </si>
  <si>
    <t xml:space="preserve">Soldzberg Ruslana</t>
  </si>
  <si>
    <t xml:space="preserve">Open (20.06.1985)/33</t>
  </si>
  <si>
    <t xml:space="preserve">54,70</t>
  </si>
  <si>
    <t xml:space="preserve">Vidnoye/Moskovskaya oblast</t>
  </si>
  <si>
    <t xml:space="preserve">42,5</t>
  </si>
  <si>
    <t xml:space="preserve">47,5</t>
  </si>
  <si>
    <t xml:space="preserve">Kozlova Ekaterina</t>
  </si>
  <si>
    <t xml:space="preserve">Open (10.03.1988)/30</t>
  </si>
  <si>
    <t xml:space="preserve">330</t>
  </si>
  <si>
    <t xml:space="preserve">351,054</t>
  </si>
  <si>
    <t xml:space="preserve">Open (30.08.1976)/42</t>
  </si>
  <si>
    <t xml:space="preserve">35,0</t>
  </si>
  <si>
    <t xml:space="preserve">Snetkova Oksana</t>
  </si>
  <si>
    <t xml:space="preserve">Open (28.05.1979)/39</t>
  </si>
  <si>
    <t xml:space="preserve">72,30</t>
  </si>
  <si>
    <t xml:space="preserve">Sankt-Peterburg</t>
  </si>
  <si>
    <t xml:space="preserve">52,5</t>
  </si>
  <si>
    <t xml:space="preserve">Belyayeva P.Yu.</t>
  </si>
  <si>
    <t xml:space="preserve">Limarev Aleksandr</t>
  </si>
  <si>
    <t xml:space="preserve">Open (31.05.1987)/31</t>
  </si>
  <si>
    <t xml:space="preserve">81,80</t>
  </si>
  <si>
    <t xml:space="preserve">Akopyan Arsen</t>
  </si>
  <si>
    <t xml:space="preserve">Masters 45-49 (23.06.1970)/48</t>
  </si>
  <si>
    <t xml:space="preserve">86,70</t>
  </si>
  <si>
    <t xml:space="preserve">265,0</t>
  </si>
  <si>
    <t xml:space="preserve">297,1180</t>
  </si>
  <si>
    <t xml:space="preserve">280,0</t>
  </si>
  <si>
    <t xml:space="preserve">240,0020</t>
  </si>
  <si>
    <t xml:space="preserve">217,7627</t>
  </si>
  <si>
    <t xml:space="preserve">188,8245</t>
  </si>
  <si>
    <t xml:space="preserve">252,3664</t>
  </si>
  <si>
    <t xml:space="preserve">540,0</t>
  </si>
  <si>
    <t xml:space="preserve">350,0280</t>
  </si>
  <si>
    <t xml:space="preserve">227,1150</t>
  </si>
  <si>
    <t xml:space="preserve">465,8122</t>
  </si>
  <si>
    <t xml:space="preserve">490,0</t>
  </si>
  <si>
    <t xml:space="preserve">336,0100</t>
  </si>
  <si>
    <t xml:space="preserve">World Champions Cup WPC single ply benchpress
Kursk, August, 12th, 2018</t>
  </si>
  <si>
    <t xml:space="preserve">Open (20.06.1975)/43</t>
  </si>
  <si>
    <t xml:space="preserve">118,10</t>
  </si>
  <si>
    <t xml:space="preserve">242,5</t>
  </si>
  <si>
    <t xml:space="preserve">Masters 40-44 (20.06.1975)/43</t>
  </si>
  <si>
    <t xml:space="preserve">149,6355</t>
  </si>
  <si>
    <t xml:space="preserve">World Champions Cup WPC raw benchpress
Kursk, August, 12th, 2018</t>
  </si>
  <si>
    <t xml:space="preserve">Skogorev Maksim</t>
  </si>
  <si>
    <t xml:space="preserve">Juniors 20-23 (02.12.1994)/24</t>
  </si>
  <si>
    <t xml:space="preserve">71,80</t>
  </si>
  <si>
    <t xml:space="preserve">Abdyushev Artur</t>
  </si>
  <si>
    <t xml:space="preserve">Open (28.02.1993)/25</t>
  </si>
  <si>
    <t xml:space="preserve">Minenkov Andrey</t>
  </si>
  <si>
    <t xml:space="preserve">Open (27.08.1985)/33</t>
  </si>
  <si>
    <t xml:space="preserve">74,70</t>
  </si>
  <si>
    <t xml:space="preserve">Khanty-Mansiysk/Khanty-Mansiyskiy avt. okr.</t>
  </si>
  <si>
    <t xml:space="preserve">Pytkin Maksim</t>
  </si>
  <si>
    <t xml:space="preserve">Open (30.03.1992)/26</t>
  </si>
  <si>
    <t xml:space="preserve">86,90</t>
  </si>
  <si>
    <t xml:space="preserve">Lipetsk/Lipetskaya oblast</t>
  </si>
  <si>
    <t xml:space="preserve">Odnovol Roman</t>
  </si>
  <si>
    <t xml:space="preserve">Masters 40-44 (21.07.1977)/41</t>
  </si>
  <si>
    <t xml:space="preserve">Lugansk/Luganskaya oblast</t>
  </si>
  <si>
    <t xml:space="preserve">Komarov Vladislav</t>
  </si>
  <si>
    <t xml:space="preserve">Masters 40-44 (22.02.1977)/41</t>
  </si>
  <si>
    <t xml:space="preserve">86,50</t>
  </si>
  <si>
    <t xml:space="preserve">170</t>
  </si>
  <si>
    <t xml:space="preserve">107,474</t>
  </si>
  <si>
    <t xml:space="preserve">Samsonov Igor</t>
  </si>
  <si>
    <t xml:space="preserve">Masters 45-49 (23.03.1969)/49</t>
  </si>
  <si>
    <t xml:space="preserve">88,40</t>
  </si>
  <si>
    <t xml:space="preserve">Anfilov Aleksandr</t>
  </si>
  <si>
    <t xml:space="preserve">Masters 45-49 (17.02.1972)/46</t>
  </si>
  <si>
    <t xml:space="preserve">88,80</t>
  </si>
  <si>
    <t xml:space="preserve">Shilin Evgeniy</t>
  </si>
  <si>
    <t xml:space="preserve">Juniors 20-23 (30.12.1994)/24</t>
  </si>
  <si>
    <t xml:space="preserve">99,40</t>
  </si>
  <si>
    <t xml:space="preserve">Open (30.12.1994)/24</t>
  </si>
  <si>
    <t xml:space="preserve">Bogoslovskiy Andrey</t>
  </si>
  <si>
    <t xml:space="preserve">Open (24.03.1978)/40</t>
  </si>
  <si>
    <t xml:space="preserve">113,60</t>
  </si>
  <si>
    <t xml:space="preserve">Masters 40-44 (24.03.1978)/40</t>
  </si>
  <si>
    <t xml:space="preserve">110,7320</t>
  </si>
  <si>
    <t xml:space="preserve">88,9625</t>
  </si>
  <si>
    <t xml:space="preserve">131,0925</t>
  </si>
  <si>
    <t xml:space="preserve">124,2056</t>
  </si>
  <si>
    <t xml:space="preserve">111,5700</t>
  </si>
  <si>
    <t xml:space="preserve">103,5900</t>
  </si>
  <si>
    <t xml:space="preserve">111,9124</t>
  </si>
  <si>
    <t xml:space="preserve">     Komarov Vladislav</t>
  </si>
  <si>
    <t xml:space="preserve">110,0712</t>
  </si>
  <si>
    <t xml:space="preserve">85,5879</t>
  </si>
  <si>
    <t xml:space="preserve">World Champions Cup WPC multi ply powerlifting
Kursk, August, 12th, 2018</t>
  </si>
  <si>
    <t xml:space="preserve">525</t>
  </si>
  <si>
    <t xml:space="preserve">World Champions Cup WPC raw powerlifting
Kursk, August, 12th, 2018</t>
  </si>
  <si>
    <t xml:space="preserve">Velial Nika</t>
  </si>
  <si>
    <t xml:space="preserve">Open (25.11.1992)/26</t>
  </si>
  <si>
    <t xml:space="preserve">58,40</t>
  </si>
  <si>
    <t xml:space="preserve">Grachev Nikolay</t>
  </si>
  <si>
    <t xml:space="preserve">Masters 60-64 (16.04.1956)/62</t>
  </si>
  <si>
    <t xml:space="preserve">50,60</t>
  </si>
  <si>
    <t xml:space="preserve">73,0</t>
  </si>
  <si>
    <t xml:space="preserve">Grachev Yuriy, Gracheva Tatyana</t>
  </si>
  <si>
    <t xml:space="preserve">Berdnikov Vladimir</t>
  </si>
  <si>
    <t xml:space="preserve">Open (25.02.1987)/31</t>
  </si>
  <si>
    <t xml:space="preserve">200,00</t>
  </si>
  <si>
    <t xml:space="preserve">260,0</t>
  </si>
  <si>
    <t xml:space="preserve">Kuzovatov Vasilij</t>
  </si>
  <si>
    <t xml:space="preserve">Masters 55-59 (09.03.1963)/55</t>
  </si>
  <si>
    <t xml:space="preserve">89,30</t>
  </si>
  <si>
    <t xml:space="preserve">Tula/Tulskaya oblast</t>
  </si>
  <si>
    <t xml:space="preserve">230,5</t>
  </si>
  <si>
    <t xml:space="preserve">265,5</t>
  </si>
  <si>
    <t xml:space="preserve">Bogatchenko Andrey</t>
  </si>
  <si>
    <t xml:space="preserve">Juniors 20-23 (25.09.1994)/24</t>
  </si>
  <si>
    <t xml:space="preserve">98,50</t>
  </si>
  <si>
    <t xml:space="preserve">275,0</t>
  </si>
  <si>
    <t xml:space="preserve">282,5</t>
  </si>
  <si>
    <t xml:space="preserve">286,0</t>
  </si>
  <si>
    <t xml:space="preserve">211,0</t>
  </si>
  <si>
    <t xml:space="preserve">310,0</t>
  </si>
  <si>
    <t xml:space="preserve">324,5</t>
  </si>
  <si>
    <t xml:space="preserve">Kostyannikov O.P.</t>
  </si>
  <si>
    <t xml:space="preserve">Open (25.09.1994)/24</t>
  </si>
  <si>
    <t xml:space="preserve">Ananiev Aleksandr</t>
  </si>
  <si>
    <t xml:space="preserve">Open (11.03.1982)/36</t>
  </si>
  <si>
    <t xml:space="preserve">95,80</t>
  </si>
  <si>
    <t xml:space="preserve">287,5</t>
  </si>
  <si>
    <t xml:space="preserve">325,4992</t>
  </si>
  <si>
    <t xml:space="preserve">815,0</t>
  </si>
  <si>
    <t xml:space="preserve">476,8157</t>
  </si>
  <si>
    <t xml:space="preserve">670,0</t>
  </si>
  <si>
    <t xml:space="preserve">434,6290</t>
  </si>
  <si>
    <t xml:space="preserve">655,0</t>
  </si>
  <si>
    <t xml:space="preserve">388,1202</t>
  </si>
  <si>
    <t xml:space="preserve">550,0</t>
  </si>
  <si>
    <t xml:space="preserve">378,7025</t>
  </si>
  <si>
    <t xml:space="preserve">Masters 55-59</t>
  </si>
  <si>
    <t xml:space="preserve">595,0</t>
  </si>
  <si>
    <t xml:space="preserve">447,9301</t>
  </si>
  <si>
    <t xml:space="preserve">402,4955</t>
  </si>
  <si>
    <t xml:space="preserve">World Champions Cup WPC Powerlifting Classic raw
Kursk, August, 12th, 2018</t>
  </si>
  <si>
    <t xml:space="preserve">Odinaev Komron</t>
  </si>
  <si>
    <t xml:space="preserve">Open (15.03.1993)/25</t>
  </si>
  <si>
    <t xml:space="preserve">89,20</t>
  </si>
  <si>
    <t xml:space="preserve">250,0</t>
  </si>
  <si>
    <t xml:space="preserve">640,0</t>
  </si>
  <si>
    <t xml:space="preserve">393,5360</t>
  </si>
  <si>
    <t xml:space="preserve">World Champions Cup WPC M-Repeat BP 1 body weight
Kursk, August, 12th, 2018</t>
  </si>
  <si>
    <t xml:space="preserve">Bith date
Age Categoty</t>
  </si>
  <si>
    <t xml:space="preserve">Wgt</t>
  </si>
  <si>
    <t xml:space="preserve">Reps</t>
  </si>
  <si>
    <t xml:space="preserve">Reva Maksim</t>
  </si>
  <si>
    <t xml:space="preserve">Open (26.12.1988)/30</t>
  </si>
  <si>
    <t xml:space="preserve">72,80</t>
  </si>
  <si>
    <t xml:space="preserve">Lugansk/Luganskaya</t>
  </si>
  <si>
    <t xml:space="preserve">Feldberg Aleksandr</t>
  </si>
  <si>
    <t xml:space="preserve">Open (23.07.1988)/30</t>
  </si>
  <si>
    <t xml:space="preserve">78,90</t>
  </si>
  <si>
    <t xml:space="preserve">22,0</t>
  </si>
  <si>
    <t xml:space="preserve">Galitsin Gennadiy</t>
  </si>
  <si>
    <t xml:space="preserve">Open (15.04.1985)/33</t>
  </si>
  <si>
    <t xml:space="preserve">88,70</t>
  </si>
  <si>
    <t xml:space="preserve">44,0</t>
  </si>
  <si>
    <t xml:space="preserve">39,0</t>
  </si>
  <si>
    <t xml:space="preserve">Sukhoparov Sergey</t>
  </si>
  <si>
    <t xml:space="preserve">Open (15.11.1981)/37</t>
  </si>
  <si>
    <t xml:space="preserve">Kondrashonok Oleg</t>
  </si>
  <si>
    <t xml:space="preserve">Open (15.07.1989)/29</t>
  </si>
  <si>
    <t xml:space="preserve">93,40</t>
  </si>
  <si>
    <t xml:space="preserve">32,0</t>
  </si>
  <si>
    <t xml:space="preserve">Bardin Vladimir</t>
  </si>
  <si>
    <t xml:space="preserve">Open (13.01.1985)/33</t>
  </si>
  <si>
    <t xml:space="preserve">101,50</t>
  </si>
  <si>
    <t xml:space="preserve">46,0</t>
  </si>
  <si>
    <t xml:space="preserve">4715,0</t>
  </si>
  <si>
    <t xml:space="preserve">2724,3269</t>
  </si>
  <si>
    <t xml:space="preserve">3960,0</t>
  </si>
  <si>
    <t xml:space="preserve">2442,7261</t>
  </si>
  <si>
    <t xml:space="preserve">3375,0</t>
  </si>
  <si>
    <t xml:space="preserve">2376,5063</t>
  </si>
  <si>
    <t xml:space="preserve">3900,0</t>
  </si>
  <si>
    <t xml:space="preserve">2272,9199</t>
  </si>
  <si>
    <t xml:space="preserve">3040,0</t>
  </si>
  <si>
    <t xml:space="preserve">1823,8480</t>
  </si>
  <si>
    <t xml:space="preserve">1760,0</t>
  </si>
  <si>
    <t xml:space="preserve">1168,8160</t>
  </si>
  <si>
    <t xml:space="preserve">3412,5</t>
  </si>
  <si>
    <t xml:space="preserve">2151,5556</t>
  </si>
  <si>
    <t xml:space="preserve">World Champions Cup AWPC M-Repeat BP 1 body weight
August, 12th, 2018</t>
  </si>
  <si>
    <t xml:space="preserve">23,0</t>
  </si>
  <si>
    <t xml:space="preserve">Deev Aleksandr</t>
  </si>
  <si>
    <t xml:space="preserve">Open (22.07.1986)/32</t>
  </si>
  <si>
    <t xml:space="preserve">72,90</t>
  </si>
  <si>
    <t xml:space="preserve">Dmitrov/Moskovskaya oblast</t>
  </si>
  <si>
    <t xml:space="preserve">30,0</t>
  </si>
  <si>
    <t xml:space="preserve">Khovalkin Sergey</t>
  </si>
  <si>
    <t xml:space="preserve">Open (21.03.1993)/25</t>
  </si>
  <si>
    <t xml:space="preserve">25,0</t>
  </si>
  <si>
    <t xml:space="preserve">Sapozhnikov Eduard</t>
  </si>
  <si>
    <t xml:space="preserve">Masters 50-54 (22.11.1967)/51</t>
  </si>
  <si>
    <t xml:space="preserve">107,40</t>
  </si>
  <si>
    <t xml:space="preserve">18,0</t>
  </si>
  <si>
    <t xml:space="preserve">1552,5</t>
  </si>
  <si>
    <t xml:space="preserve">1401,5970</t>
  </si>
  <si>
    <t xml:space="preserve">2475,0</t>
  </si>
  <si>
    <t xml:space="preserve">1605,5325</t>
  </si>
  <si>
    <t xml:space="preserve">2250,0</t>
  </si>
  <si>
    <t xml:space="preserve">1582,6500</t>
  </si>
  <si>
    <t xml:space="preserve">2437,5</t>
  </si>
  <si>
    <t xml:space="preserve">1435,9313</t>
  </si>
  <si>
    <t xml:space="preserve">1408,2683</t>
  </si>
  <si>
    <t xml:space="preserve">1935,0</t>
  </si>
  <si>
    <t xml:space="preserve">1238,5712</t>
  </si>
  <si>
    <t xml:space="preserve">World Champions Cup AWPC M-Repeat BP half of body weight
August, 12th, 2018</t>
  </si>
  <si>
    <t xml:space="preserve">31,0</t>
  </si>
  <si>
    <t xml:space="preserve">Petrov Aleksey</t>
  </si>
  <si>
    <t xml:space="preserve">Teen 16-17 (30.03.2002)/16</t>
  </si>
  <si>
    <t xml:space="preserve">64,90</t>
  </si>
  <si>
    <t xml:space="preserve">32,5</t>
  </si>
  <si>
    <t xml:space="preserve">42,0</t>
  </si>
  <si>
    <t xml:space="preserve">Teen 16-17</t>
  </si>
  <si>
    <t xml:space="preserve">1365,0</t>
  </si>
  <si>
    <t xml:space="preserve">1056,9195</t>
  </si>
  <si>
    <t xml:space="preserve">775,0</t>
  </si>
  <si>
    <t xml:space="preserve">836,8062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</si>
</sst>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24"/>
      <name val="Arial Cyr"/>
      <family val="2"/>
      <charset val="204"/>
    </font>
    <font>
      <b val="true"/>
      <sz val="11"/>
      <name val="Arial Cyr"/>
      <family val="2"/>
      <charset val="204"/>
    </font>
    <font>
      <sz val="11"/>
      <name val="Arial Cyr"/>
      <family val="2"/>
      <charset val="204"/>
    </font>
    <font>
      <i val="true"/>
      <sz val="12"/>
      <name val="Arial Cyr"/>
      <family val="2"/>
      <charset val="204"/>
    </font>
    <font>
      <strike val="true"/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 val="true"/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i val="true"/>
      <sz val="12"/>
      <name val="Arial Cyr"/>
      <family val="2"/>
      <charset val="204"/>
    </font>
    <font>
      <b val="true"/>
      <sz val="14"/>
      <name val="Arial Cyr"/>
      <family val="2"/>
      <charset val="204"/>
    </font>
    <font>
      <b val="true"/>
      <i val="true"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5.7857142857143"/>
    <col collapsed="false" hidden="false" max="7" min="7" style="1" width="5.66836734693878"/>
    <col collapsed="false" hidden="false" max="9" min="8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6.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1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8" hidden="false" customHeight="false" outlineLevel="0" collapsed="false">
      <c r="A6" s="16" t="s">
        <v>13</v>
      </c>
      <c r="B6" s="16" t="s">
        <v>14</v>
      </c>
      <c r="C6" s="16" t="s">
        <v>15</v>
      </c>
      <c r="D6" s="16" t="str">
        <f aca="false">"0,5459"</f>
        <v>0,5459</v>
      </c>
      <c r="E6" s="16" t="s">
        <v>16</v>
      </c>
      <c r="F6" s="16" t="s">
        <v>17</v>
      </c>
      <c r="G6" s="17" t="s">
        <v>18</v>
      </c>
      <c r="H6" s="17" t="s">
        <v>18</v>
      </c>
      <c r="I6" s="17" t="s">
        <v>19</v>
      </c>
      <c r="J6" s="18"/>
      <c r="K6" s="16" t="n">
        <v>0</v>
      </c>
      <c r="L6" s="16" t="str">
        <f aca="false">"0,0000"</f>
        <v>0,0000</v>
      </c>
      <c r="M6" s="16"/>
    </row>
    <row r="7" customFormat="false" ht="12.75" hidden="false" customHeight="false" outlineLevel="0" collapsed="false">
      <c r="A7" s="19" t="s">
        <v>13</v>
      </c>
      <c r="B7" s="19" t="s">
        <v>20</v>
      </c>
      <c r="C7" s="19" t="s">
        <v>15</v>
      </c>
      <c r="D7" s="19" t="str">
        <f aca="false">"0,5459"</f>
        <v>0,5459</v>
      </c>
      <c r="E7" s="19" t="s">
        <v>16</v>
      </c>
      <c r="F7" s="19" t="s">
        <v>17</v>
      </c>
      <c r="G7" s="17" t="s">
        <v>18</v>
      </c>
      <c r="H7" s="17" t="s">
        <v>18</v>
      </c>
      <c r="I7" s="17" t="s">
        <v>19</v>
      </c>
      <c r="J7" s="17"/>
      <c r="K7" s="19" t="n">
        <v>0</v>
      </c>
      <c r="L7" s="19" t="str">
        <f aca="false">"0,0000"</f>
        <v>0,0000</v>
      </c>
      <c r="M7" s="19"/>
    </row>
    <row r="8" customFormat="false" ht="12.75" hidden="false" customHeight="false" outlineLevel="0" collapsed="false">
      <c r="A8" s="0"/>
      <c r="B8" s="0"/>
      <c r="E8" s="0"/>
    </row>
    <row r="9" customFormat="false" ht="15" hidden="false" customHeight="false" outlineLevel="0" collapsed="false">
      <c r="A9" s="0"/>
      <c r="B9" s="0"/>
      <c r="E9" s="20" t="s">
        <v>21</v>
      </c>
    </row>
    <row r="10" customFormat="false" ht="15" hidden="false" customHeight="false" outlineLevel="0" collapsed="false">
      <c r="A10" s="0"/>
      <c r="B10" s="0"/>
      <c r="E10" s="20" t="s">
        <v>22</v>
      </c>
    </row>
    <row r="11" customFormat="false" ht="15" hidden="false" customHeight="false" outlineLevel="0" collapsed="false">
      <c r="A11" s="0"/>
      <c r="B11" s="0"/>
      <c r="E11" s="20" t="s">
        <v>23</v>
      </c>
    </row>
    <row r="12" customFormat="false" ht="12.75" hidden="false" customHeight="false" outlineLevel="0" collapsed="false">
      <c r="A12" s="0"/>
      <c r="B12" s="0"/>
      <c r="E12" s="1" t="s">
        <v>24</v>
      </c>
    </row>
    <row r="13" customFormat="false" ht="12.75" hidden="false" customHeight="false" outlineLevel="0" collapsed="false">
      <c r="A13" s="0"/>
      <c r="B13" s="0"/>
      <c r="E13" s="1" t="s">
        <v>25</v>
      </c>
    </row>
    <row r="14" customFormat="false" ht="12.75" hidden="false" customHeight="false" outlineLevel="0" collapsed="false">
      <c r="A14" s="0"/>
      <c r="B14" s="0"/>
      <c r="E14" s="1" t="s">
        <v>26</v>
      </c>
    </row>
    <row r="15" customFormat="false" ht="12.75" hidden="false" customHeight="false" outlineLevel="0" collapsed="false">
      <c r="A15" s="0"/>
      <c r="B15" s="0"/>
    </row>
    <row r="16" customFormat="false" ht="12.75" hidden="false" customHeight="false" outlineLevel="0" collapsed="false">
      <c r="A16" s="0"/>
      <c r="B16" s="0"/>
    </row>
    <row r="17" customFormat="false" ht="18" hidden="false" customHeight="false" outlineLevel="0" collapsed="false">
      <c r="A17" s="21" t="s">
        <v>27</v>
      </c>
      <c r="B17" s="21"/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9.8316326530612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60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312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313</v>
      </c>
      <c r="B6" s="22" t="s">
        <v>314</v>
      </c>
      <c r="C6" s="22" t="s">
        <v>315</v>
      </c>
      <c r="D6" s="22" t="str">
        <f aca="false">"1,4940"</f>
        <v>1,4940</v>
      </c>
      <c r="E6" s="22" t="s">
        <v>41</v>
      </c>
      <c r="F6" s="22" t="s">
        <v>139</v>
      </c>
      <c r="G6" s="22" t="s">
        <v>180</v>
      </c>
      <c r="H6" s="23" t="s">
        <v>123</v>
      </c>
      <c r="I6" s="22" t="s">
        <v>123</v>
      </c>
      <c r="J6" s="23"/>
      <c r="K6" s="22" t="n">
        <v>85</v>
      </c>
      <c r="L6" s="22" t="str">
        <f aca="false">"126,9933"</f>
        <v>126,9933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87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22" t="s">
        <v>316</v>
      </c>
      <c r="B9" s="22" t="s">
        <v>317</v>
      </c>
      <c r="C9" s="22" t="s">
        <v>318</v>
      </c>
      <c r="D9" s="22" t="str">
        <f aca="false">"0,6326"</f>
        <v>0,6326</v>
      </c>
      <c r="E9" s="22" t="s">
        <v>41</v>
      </c>
      <c r="F9" s="22" t="s">
        <v>184</v>
      </c>
      <c r="G9" s="22" t="s">
        <v>91</v>
      </c>
      <c r="H9" s="22" t="s">
        <v>92</v>
      </c>
      <c r="I9" s="23" t="s">
        <v>319</v>
      </c>
      <c r="J9" s="23"/>
      <c r="K9" s="22" t="n">
        <v>230</v>
      </c>
      <c r="L9" s="22" t="str">
        <f aca="false">"145,4980"</f>
        <v>145,4980</v>
      </c>
      <c r="M9" s="22"/>
    </row>
    <row r="10" customFormat="false" ht="12.75" hidden="false" customHeight="false" outlineLevel="0" collapsed="false">
      <c r="A10" s="0"/>
      <c r="B10" s="0"/>
      <c r="C10" s="0"/>
      <c r="D10" s="0"/>
      <c r="E10" s="0"/>
    </row>
    <row r="11" customFormat="false" ht="15" hidden="false" customHeight="false" outlineLevel="0" collapsed="false">
      <c r="A11" s="0"/>
      <c r="B11" s="0"/>
      <c r="C11" s="0"/>
      <c r="D11" s="0"/>
      <c r="E11" s="20" t="s">
        <v>21</v>
      </c>
    </row>
    <row r="12" customFormat="false" ht="15" hidden="false" customHeight="false" outlineLevel="0" collapsed="false">
      <c r="A12" s="0"/>
      <c r="B12" s="0"/>
      <c r="C12" s="0"/>
      <c r="D12" s="0"/>
      <c r="E12" s="20" t="s">
        <v>22</v>
      </c>
    </row>
    <row r="13" customFormat="false" ht="15" hidden="false" customHeight="false" outlineLevel="0" collapsed="false">
      <c r="A13" s="0"/>
      <c r="B13" s="0"/>
      <c r="C13" s="0"/>
      <c r="D13" s="0"/>
      <c r="E13" s="20" t="s">
        <v>23</v>
      </c>
    </row>
    <row r="14" customFormat="false" ht="12.75" hidden="false" customHeight="false" outlineLevel="0" collapsed="false">
      <c r="A14" s="0"/>
      <c r="B14" s="0"/>
      <c r="C14" s="0"/>
      <c r="D14" s="0"/>
      <c r="E14" s="1" t="s">
        <v>24</v>
      </c>
    </row>
    <row r="15" customFormat="false" ht="12.75" hidden="false" customHeight="false" outlineLevel="0" collapsed="false">
      <c r="A15" s="0"/>
      <c r="B15" s="0"/>
      <c r="C15" s="0"/>
      <c r="D15" s="0"/>
      <c r="E15" s="1" t="s">
        <v>25</v>
      </c>
    </row>
    <row r="16" customFormat="false" ht="12.75" hidden="false" customHeight="false" outlineLevel="0" collapsed="false">
      <c r="A16" s="0"/>
      <c r="B16" s="0"/>
      <c r="C16" s="0"/>
      <c r="D16" s="0"/>
      <c r="E16" s="1" t="s">
        <v>26</v>
      </c>
    </row>
    <row r="17" customFormat="false" ht="12.75" hidden="false" customHeight="false" outlineLevel="0" collapsed="false">
      <c r="A17" s="0"/>
      <c r="B17" s="0"/>
      <c r="C17" s="0"/>
      <c r="D17" s="0"/>
      <c r="E17" s="0"/>
    </row>
    <row r="18" customFormat="false" ht="12.75" hidden="false" customHeight="false" outlineLevel="0" collapsed="false">
      <c r="A18" s="0"/>
      <c r="B18" s="0"/>
      <c r="C18" s="0"/>
      <c r="D18" s="0"/>
      <c r="E18" s="0"/>
    </row>
    <row r="19" customFormat="false" ht="18" hidden="false" customHeight="false" outlineLevel="0" collapsed="false">
      <c r="A19" s="21" t="s">
        <v>27</v>
      </c>
      <c r="B19" s="21"/>
      <c r="C19" s="0"/>
      <c r="D19" s="0"/>
      <c r="E19" s="0"/>
    </row>
    <row r="20" customFormat="false" ht="15" hidden="false" customHeight="false" outlineLevel="0" collapsed="false">
      <c r="A20" s="25" t="s">
        <v>233</v>
      </c>
      <c r="B20" s="25"/>
      <c r="C20" s="0"/>
      <c r="D20" s="0"/>
      <c r="E20" s="0"/>
    </row>
    <row r="21" customFormat="false" ht="14.25" hidden="false" customHeight="false" outlineLevel="0" collapsed="false">
      <c r="A21" s="26" t="s">
        <v>73</v>
      </c>
      <c r="B21" s="27"/>
      <c r="C21" s="0"/>
      <c r="D21" s="0"/>
      <c r="E21" s="0"/>
    </row>
    <row r="22" customFormat="false" ht="15" hidden="false" customHeight="false" outlineLevel="0" collapsed="false">
      <c r="A22" s="28" t="s">
        <v>1</v>
      </c>
      <c r="B22" s="28" t="s">
        <v>62</v>
      </c>
      <c r="C22" s="28" t="s">
        <v>63</v>
      </c>
      <c r="D22" s="28" t="s">
        <v>8</v>
      </c>
      <c r="E22" s="28" t="s">
        <v>64</v>
      </c>
    </row>
    <row r="23" customFormat="false" ht="12.75" hidden="false" customHeight="false" outlineLevel="0" collapsed="false">
      <c r="A23" s="29" t="s">
        <v>313</v>
      </c>
      <c r="B23" s="1" t="s">
        <v>264</v>
      </c>
      <c r="C23" s="1" t="s">
        <v>320</v>
      </c>
      <c r="D23" s="1" t="s">
        <v>123</v>
      </c>
      <c r="E23" s="30" t="s">
        <v>321</v>
      </c>
    </row>
    <row r="24" customFormat="false" ht="12.75" hidden="false" customHeight="false" outlineLevel="0" collapsed="false">
      <c r="A24" s="0"/>
      <c r="B24" s="0"/>
      <c r="C24" s="0"/>
      <c r="D24" s="0"/>
      <c r="E24" s="0"/>
    </row>
    <row r="25" customFormat="false" ht="12.75" hidden="false" customHeight="false" outlineLevel="0" collapsed="false">
      <c r="A25" s="0"/>
      <c r="B25" s="0"/>
      <c r="C25" s="0"/>
      <c r="D25" s="0"/>
      <c r="E25" s="0"/>
    </row>
    <row r="26" customFormat="false" ht="15" hidden="false" customHeight="false" outlineLevel="0" collapsed="false">
      <c r="A26" s="25" t="s">
        <v>60</v>
      </c>
      <c r="B26" s="25"/>
      <c r="C26" s="0"/>
      <c r="D26" s="0"/>
      <c r="E26" s="0"/>
    </row>
    <row r="27" customFormat="false" ht="14.25" hidden="false" customHeight="false" outlineLevel="0" collapsed="false">
      <c r="A27" s="26" t="s">
        <v>61</v>
      </c>
      <c r="B27" s="27"/>
      <c r="C27" s="0"/>
      <c r="D27" s="0"/>
      <c r="E27" s="0"/>
    </row>
    <row r="28" customFormat="false" ht="15" hidden="false" customHeight="false" outlineLevel="0" collapsed="false">
      <c r="A28" s="28" t="s">
        <v>1</v>
      </c>
      <c r="B28" s="28" t="s">
        <v>62</v>
      </c>
      <c r="C28" s="28" t="s">
        <v>63</v>
      </c>
      <c r="D28" s="28" t="s">
        <v>8</v>
      </c>
      <c r="E28" s="28" t="s">
        <v>64</v>
      </c>
    </row>
    <row r="29" customFormat="false" ht="12.75" hidden="false" customHeight="false" outlineLevel="0" collapsed="false">
      <c r="A29" s="29" t="s">
        <v>316</v>
      </c>
      <c r="B29" s="1" t="s">
        <v>61</v>
      </c>
      <c r="C29" s="1" t="s">
        <v>107</v>
      </c>
      <c r="D29" s="1" t="s">
        <v>92</v>
      </c>
      <c r="E29" s="30" t="s">
        <v>322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30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J10" activeCellId="0" sqref="J10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9.8418367346939"/>
    <col collapsed="false" hidden="false" max="6" min="6" style="1" width="36.3112244897959"/>
    <col collapsed="false" hidden="false" max="10" min="7" style="1" width="5.26530612244898"/>
    <col collapsed="false" hidden="false" max="11" min="11" style="1" width="6.47959183673469"/>
    <col collapsed="false" hidden="false" max="12" min="12" style="1" width="8.23469387755102"/>
    <col collapsed="false" hidden="false" max="13" min="13" style="1" width="16.7397959183673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2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135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141</v>
      </c>
      <c r="B6" s="22" t="s">
        <v>142</v>
      </c>
      <c r="C6" s="22" t="s">
        <v>143</v>
      </c>
      <c r="D6" s="22" t="str">
        <f aca="false">"1,1846"</f>
        <v>1,1846</v>
      </c>
      <c r="E6" s="22" t="s">
        <v>83</v>
      </c>
      <c r="F6" s="22" t="s">
        <v>84</v>
      </c>
      <c r="G6" s="22" t="s">
        <v>324</v>
      </c>
      <c r="H6" s="23" t="s">
        <v>325</v>
      </c>
      <c r="I6" s="23" t="s">
        <v>325</v>
      </c>
      <c r="J6" s="23"/>
      <c r="K6" s="22" t="n">
        <v>40</v>
      </c>
      <c r="L6" s="22" t="str">
        <f aca="false">"47,3840"</f>
        <v>47,3840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151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22" t="s">
        <v>158</v>
      </c>
      <c r="B9" s="22" t="s">
        <v>159</v>
      </c>
      <c r="C9" s="22" t="s">
        <v>160</v>
      </c>
      <c r="D9" s="22" t="str">
        <f aca="false">"1,0812"</f>
        <v>1,0812</v>
      </c>
      <c r="E9" s="22" t="s">
        <v>41</v>
      </c>
      <c r="F9" s="22" t="s">
        <v>161</v>
      </c>
      <c r="G9" s="22" t="s">
        <v>326</v>
      </c>
      <c r="H9" s="22" t="s">
        <v>327</v>
      </c>
      <c r="I9" s="23" t="s">
        <v>328</v>
      </c>
      <c r="J9" s="23"/>
      <c r="K9" s="22" t="n">
        <v>55</v>
      </c>
      <c r="L9" s="22" t="str">
        <f aca="false">"59,4640"</f>
        <v>59,4640</v>
      </c>
      <c r="M9" s="22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</row>
    <row r="11" customFormat="false" ht="15" hidden="false" customHeight="false" outlineLevel="0" collapsed="false">
      <c r="A11" s="24" t="s">
        <v>163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0"/>
    </row>
    <row r="12" customFormat="false" ht="12.75" hidden="false" customHeight="false" outlineLevel="0" collapsed="false">
      <c r="A12" s="22" t="s">
        <v>329</v>
      </c>
      <c r="B12" s="22" t="s">
        <v>330</v>
      </c>
      <c r="C12" s="22" t="s">
        <v>331</v>
      </c>
      <c r="D12" s="22" t="str">
        <f aca="false">"0,9028"</f>
        <v>0,9028</v>
      </c>
      <c r="E12" s="22" t="s">
        <v>332</v>
      </c>
      <c r="F12" s="22" t="s">
        <v>42</v>
      </c>
      <c r="G12" s="22" t="s">
        <v>287</v>
      </c>
      <c r="H12" s="22" t="s">
        <v>333</v>
      </c>
      <c r="I12" s="22" t="s">
        <v>125</v>
      </c>
      <c r="J12" s="23"/>
      <c r="K12" s="22" t="n">
        <v>105</v>
      </c>
      <c r="L12" s="22" t="str">
        <f aca="false">"94,7940"</f>
        <v>94,7940</v>
      </c>
      <c r="M12" s="22"/>
    </row>
    <row r="13" customFormat="false" ht="12.7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</row>
    <row r="14" customFormat="false" ht="15" hidden="false" customHeight="false" outlineLevel="0" collapsed="false">
      <c r="A14" s="24" t="s">
        <v>79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0"/>
    </row>
    <row r="15" customFormat="false" ht="12.75" hidden="false" customHeight="false" outlineLevel="0" collapsed="false">
      <c r="A15" s="19" t="s">
        <v>172</v>
      </c>
      <c r="B15" s="19" t="s">
        <v>173</v>
      </c>
      <c r="C15" s="19" t="s">
        <v>174</v>
      </c>
      <c r="D15" s="19" t="str">
        <f aca="false">"0,9137"</f>
        <v>0,9137</v>
      </c>
      <c r="E15" s="19" t="s">
        <v>41</v>
      </c>
      <c r="F15" s="19" t="s">
        <v>161</v>
      </c>
      <c r="G15" s="19" t="s">
        <v>326</v>
      </c>
      <c r="H15" s="19" t="s">
        <v>327</v>
      </c>
      <c r="I15" s="17" t="s">
        <v>328</v>
      </c>
      <c r="J15" s="17"/>
      <c r="K15" s="19" t="n">
        <v>55</v>
      </c>
      <c r="L15" s="19" t="str">
        <f aca="false">"50,2548"</f>
        <v>50,2548</v>
      </c>
      <c r="M15" s="19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</row>
    <row r="17" customFormat="false" ht="15" hidden="false" customHeight="false" outlineLevel="0" collapsed="false">
      <c r="A17" s="24" t="s">
        <v>145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0"/>
    </row>
    <row r="18" customFormat="false" ht="12.75" hidden="false" customHeight="false" outlineLevel="0" collapsed="false">
      <c r="A18" s="22" t="s">
        <v>334</v>
      </c>
      <c r="B18" s="22" t="s">
        <v>335</v>
      </c>
      <c r="C18" s="22" t="s">
        <v>336</v>
      </c>
      <c r="D18" s="22" t="str">
        <f aca="false">"0,9664"</f>
        <v>0,9664</v>
      </c>
      <c r="E18" s="22" t="s">
        <v>98</v>
      </c>
      <c r="F18" s="22" t="s">
        <v>99</v>
      </c>
      <c r="G18" s="23" t="s">
        <v>337</v>
      </c>
      <c r="H18" s="22" t="s">
        <v>337</v>
      </c>
      <c r="I18" s="23" t="s">
        <v>179</v>
      </c>
      <c r="J18" s="23"/>
      <c r="K18" s="22" t="n">
        <v>70</v>
      </c>
      <c r="L18" s="22" t="str">
        <f aca="false">"67,6480"</f>
        <v>67,6480</v>
      </c>
      <c r="M18" s="22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</row>
    <row r="20" customFormat="false" ht="15" hidden="false" customHeight="false" outlineLevel="0" collapsed="false">
      <c r="A20" s="24" t="s">
        <v>151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0"/>
    </row>
    <row r="21" customFormat="false" ht="12.75" hidden="false" customHeight="false" outlineLevel="0" collapsed="false">
      <c r="A21" s="22" t="s">
        <v>338</v>
      </c>
      <c r="B21" s="22" t="s">
        <v>339</v>
      </c>
      <c r="C21" s="22" t="s">
        <v>340</v>
      </c>
      <c r="D21" s="22" t="str">
        <f aca="false">"0,8383"</f>
        <v>0,8383</v>
      </c>
      <c r="E21" s="22" t="s">
        <v>41</v>
      </c>
      <c r="F21" s="22" t="s">
        <v>341</v>
      </c>
      <c r="G21" s="22" t="s">
        <v>171</v>
      </c>
      <c r="H21" s="22" t="s">
        <v>157</v>
      </c>
      <c r="I21" s="22" t="s">
        <v>342</v>
      </c>
      <c r="J21" s="23"/>
      <c r="K21" s="22" t="n">
        <v>127.5</v>
      </c>
      <c r="L21" s="22" t="str">
        <f aca="false">"106,8832"</f>
        <v>106,8832</v>
      </c>
      <c r="M21" s="22"/>
    </row>
    <row r="22" customFormat="false" ht="12.75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</row>
    <row r="23" customFormat="false" ht="15" hidden="false" customHeight="false" outlineLevel="0" collapsed="false">
      <c r="A23" s="24" t="s">
        <v>163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0"/>
    </row>
    <row r="24" customFormat="false" ht="12.75" hidden="false" customHeight="false" outlineLevel="0" collapsed="false">
      <c r="A24" s="16" t="s">
        <v>343</v>
      </c>
      <c r="B24" s="16" t="s">
        <v>344</v>
      </c>
      <c r="C24" s="16" t="s">
        <v>345</v>
      </c>
      <c r="D24" s="16" t="str">
        <f aca="false">"0,7581"</f>
        <v>0,7581</v>
      </c>
      <c r="E24" s="16" t="s">
        <v>33</v>
      </c>
      <c r="F24" s="16" t="s">
        <v>34</v>
      </c>
      <c r="G24" s="16" t="s">
        <v>346</v>
      </c>
      <c r="H24" s="16" t="s">
        <v>347</v>
      </c>
      <c r="I24" s="16" t="s">
        <v>348</v>
      </c>
      <c r="J24" s="18"/>
      <c r="K24" s="16" t="n">
        <v>72.5</v>
      </c>
      <c r="L24" s="16" t="str">
        <f aca="false">"54,9586"</f>
        <v>54,9586</v>
      </c>
      <c r="M24" s="16"/>
    </row>
    <row r="25" customFormat="false" ht="12.75" hidden="false" customHeight="false" outlineLevel="0" collapsed="false">
      <c r="A25" s="31" t="s">
        <v>349</v>
      </c>
      <c r="B25" s="31" t="s">
        <v>350</v>
      </c>
      <c r="C25" s="31" t="s">
        <v>351</v>
      </c>
      <c r="D25" s="31" t="str">
        <f aca="false">"0,7620"</f>
        <v>0,7620</v>
      </c>
      <c r="E25" s="31" t="s">
        <v>41</v>
      </c>
      <c r="F25" s="31" t="s">
        <v>352</v>
      </c>
      <c r="G25" s="31" t="s">
        <v>120</v>
      </c>
      <c r="H25" s="31" t="s">
        <v>353</v>
      </c>
      <c r="I25" s="31" t="s">
        <v>226</v>
      </c>
      <c r="J25" s="32"/>
      <c r="K25" s="31" t="n">
        <v>150</v>
      </c>
      <c r="L25" s="31" t="str">
        <f aca="false">"114,3000"</f>
        <v>114,3000</v>
      </c>
      <c r="M25" s="31"/>
    </row>
    <row r="26" customFormat="false" ht="12.75" hidden="false" customHeight="false" outlineLevel="0" collapsed="false">
      <c r="A26" s="19" t="s">
        <v>194</v>
      </c>
      <c r="B26" s="19" t="s">
        <v>195</v>
      </c>
      <c r="C26" s="19" t="s">
        <v>196</v>
      </c>
      <c r="D26" s="19" t="str">
        <f aca="false">"0,7561"</f>
        <v>0,7561</v>
      </c>
      <c r="E26" s="19" t="s">
        <v>41</v>
      </c>
      <c r="F26" s="19" t="s">
        <v>42</v>
      </c>
      <c r="G26" s="19" t="s">
        <v>179</v>
      </c>
      <c r="H26" s="19" t="s">
        <v>180</v>
      </c>
      <c r="I26" s="19" t="s">
        <v>123</v>
      </c>
      <c r="J26" s="17"/>
      <c r="K26" s="19" t="n">
        <v>85</v>
      </c>
      <c r="L26" s="19" t="str">
        <f aca="false">"64,2685"</f>
        <v>64,2685</v>
      </c>
      <c r="M26" s="19"/>
    </row>
    <row r="27" customFormat="false" ht="12.75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</row>
    <row r="28" customFormat="false" ht="15" hidden="false" customHeight="false" outlineLevel="0" collapsed="false">
      <c r="A28" s="24" t="s">
        <v>79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0"/>
    </row>
    <row r="29" customFormat="false" ht="12.75" hidden="false" customHeight="false" outlineLevel="0" collapsed="false">
      <c r="A29" s="16" t="s">
        <v>354</v>
      </c>
      <c r="B29" s="16" t="s">
        <v>355</v>
      </c>
      <c r="C29" s="16" t="s">
        <v>356</v>
      </c>
      <c r="D29" s="16" t="str">
        <f aca="false">"0,7271"</f>
        <v>0,7271</v>
      </c>
      <c r="E29" s="16" t="s">
        <v>98</v>
      </c>
      <c r="F29" s="16" t="s">
        <v>99</v>
      </c>
      <c r="G29" s="16" t="s">
        <v>357</v>
      </c>
      <c r="H29" s="16" t="s">
        <v>337</v>
      </c>
      <c r="I29" s="16" t="s">
        <v>179</v>
      </c>
      <c r="J29" s="18"/>
      <c r="K29" s="16" t="n">
        <v>75</v>
      </c>
      <c r="L29" s="16" t="str">
        <f aca="false">"54,5325"</f>
        <v>54,5325</v>
      </c>
      <c r="M29" s="16"/>
    </row>
    <row r="30" customFormat="false" ht="12.75" hidden="false" customHeight="false" outlineLevel="0" collapsed="false">
      <c r="A30" s="31" t="s">
        <v>358</v>
      </c>
      <c r="B30" s="31" t="s">
        <v>359</v>
      </c>
      <c r="C30" s="31" t="s">
        <v>360</v>
      </c>
      <c r="D30" s="31" t="str">
        <f aca="false">"0,6885"</f>
        <v>0,6885</v>
      </c>
      <c r="E30" s="31" t="s">
        <v>41</v>
      </c>
      <c r="F30" s="31" t="s">
        <v>361</v>
      </c>
      <c r="G30" s="31" t="s">
        <v>171</v>
      </c>
      <c r="H30" s="31" t="s">
        <v>362</v>
      </c>
      <c r="I30" s="31" t="s">
        <v>363</v>
      </c>
      <c r="J30" s="32"/>
      <c r="K30" s="31" t="n">
        <v>135</v>
      </c>
      <c r="L30" s="31" t="str">
        <f aca="false">"92,9542"</f>
        <v>92,9542</v>
      </c>
      <c r="M30" s="31"/>
    </row>
    <row r="31" customFormat="false" ht="12.75" hidden="false" customHeight="false" outlineLevel="0" collapsed="false">
      <c r="A31" s="31" t="s">
        <v>364</v>
      </c>
      <c r="B31" s="31" t="s">
        <v>365</v>
      </c>
      <c r="C31" s="31" t="s">
        <v>366</v>
      </c>
      <c r="D31" s="31" t="str">
        <f aca="false">"0,7049"</f>
        <v>0,7049</v>
      </c>
      <c r="E31" s="31" t="s">
        <v>41</v>
      </c>
      <c r="F31" s="31" t="s">
        <v>367</v>
      </c>
      <c r="G31" s="31" t="s">
        <v>363</v>
      </c>
      <c r="H31" s="31" t="s">
        <v>120</v>
      </c>
      <c r="I31" s="32" t="s">
        <v>353</v>
      </c>
      <c r="J31" s="32"/>
      <c r="K31" s="31" t="n">
        <v>140</v>
      </c>
      <c r="L31" s="31" t="str">
        <f aca="false">"98,6790"</f>
        <v>98,6790</v>
      </c>
      <c r="M31" s="31"/>
    </row>
    <row r="32" customFormat="false" ht="12.75" hidden="false" customHeight="false" outlineLevel="0" collapsed="false">
      <c r="A32" s="31" t="s">
        <v>368</v>
      </c>
      <c r="B32" s="31" t="s">
        <v>369</v>
      </c>
      <c r="C32" s="31" t="s">
        <v>370</v>
      </c>
      <c r="D32" s="31" t="str">
        <f aca="false">"0,6934"</f>
        <v>0,6934</v>
      </c>
      <c r="E32" s="31" t="s">
        <v>41</v>
      </c>
      <c r="F32" s="31" t="s">
        <v>139</v>
      </c>
      <c r="G32" s="31" t="s">
        <v>125</v>
      </c>
      <c r="H32" s="32" t="s">
        <v>371</v>
      </c>
      <c r="I32" s="32" t="s">
        <v>371</v>
      </c>
      <c r="J32" s="32"/>
      <c r="K32" s="31" t="n">
        <v>105</v>
      </c>
      <c r="L32" s="31" t="str">
        <f aca="false">"72,8018"</f>
        <v>72,8018</v>
      </c>
      <c r="M32" s="31"/>
    </row>
    <row r="33" customFormat="false" ht="12.75" hidden="false" customHeight="false" outlineLevel="0" collapsed="false">
      <c r="A33" s="31" t="s">
        <v>372</v>
      </c>
      <c r="B33" s="31" t="s">
        <v>373</v>
      </c>
      <c r="C33" s="31" t="s">
        <v>374</v>
      </c>
      <c r="D33" s="31" t="str">
        <f aca="false">"0,7368"</f>
        <v>0,7368</v>
      </c>
      <c r="E33" s="31" t="s">
        <v>41</v>
      </c>
      <c r="F33" s="31" t="s">
        <v>375</v>
      </c>
      <c r="G33" s="31" t="s">
        <v>125</v>
      </c>
      <c r="H33" s="31" t="s">
        <v>162</v>
      </c>
      <c r="I33" s="31" t="s">
        <v>149</v>
      </c>
      <c r="J33" s="32"/>
      <c r="K33" s="31" t="n">
        <v>115</v>
      </c>
      <c r="L33" s="31" t="str">
        <f aca="false">"84,7291"</f>
        <v>84,7291</v>
      </c>
      <c r="M33" s="31"/>
    </row>
    <row r="34" customFormat="false" ht="12.75" hidden="false" customHeight="false" outlineLevel="0" collapsed="false">
      <c r="A34" s="19" t="s">
        <v>186</v>
      </c>
      <c r="B34" s="19" t="s">
        <v>376</v>
      </c>
      <c r="C34" s="19" t="s">
        <v>377</v>
      </c>
      <c r="D34" s="19" t="str">
        <f aca="false">"1,1763"</f>
        <v>1,1763</v>
      </c>
      <c r="E34" s="19" t="s">
        <v>41</v>
      </c>
      <c r="F34" s="19" t="s">
        <v>184</v>
      </c>
      <c r="G34" s="19" t="s">
        <v>162</v>
      </c>
      <c r="H34" s="19" t="s">
        <v>149</v>
      </c>
      <c r="I34" s="19" t="s">
        <v>171</v>
      </c>
      <c r="J34" s="17" t="s">
        <v>156</v>
      </c>
      <c r="K34" s="19" t="n">
        <v>120</v>
      </c>
      <c r="L34" s="19" t="str">
        <f aca="false">"141,1536"</f>
        <v>141,1536</v>
      </c>
      <c r="M34" s="19"/>
    </row>
    <row r="35" customFormat="false" ht="12.75" hidden="false" customHeight="false" outlineLevel="0" collapsed="false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</row>
    <row r="36" customFormat="false" ht="15" hidden="false" customHeight="false" outlineLevel="0" collapsed="false">
      <c r="A36" s="24" t="s">
        <v>29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0"/>
    </row>
    <row r="37" customFormat="false" ht="12.75" hidden="false" customHeight="false" outlineLevel="0" collapsed="false">
      <c r="A37" s="16" t="s">
        <v>378</v>
      </c>
      <c r="B37" s="16" t="s">
        <v>379</v>
      </c>
      <c r="C37" s="16" t="s">
        <v>380</v>
      </c>
      <c r="D37" s="16" t="str">
        <f aca="false">"0,6446"</f>
        <v>0,6446</v>
      </c>
      <c r="E37" s="16" t="s">
        <v>41</v>
      </c>
      <c r="F37" s="16" t="s">
        <v>270</v>
      </c>
      <c r="G37" s="16" t="s">
        <v>156</v>
      </c>
      <c r="H37" s="16" t="s">
        <v>342</v>
      </c>
      <c r="I37" s="16" t="s">
        <v>363</v>
      </c>
      <c r="J37" s="18"/>
      <c r="K37" s="16" t="n">
        <v>135</v>
      </c>
      <c r="L37" s="16" t="str">
        <f aca="false">"87,0210"</f>
        <v>87,0210</v>
      </c>
      <c r="M37" s="16"/>
    </row>
    <row r="38" customFormat="false" ht="12.75" hidden="false" customHeight="false" outlineLevel="0" collapsed="false">
      <c r="A38" s="31" t="s">
        <v>381</v>
      </c>
      <c r="B38" s="31" t="s">
        <v>214</v>
      </c>
      <c r="C38" s="31" t="s">
        <v>32</v>
      </c>
      <c r="D38" s="31" t="str">
        <f aca="false">"0,6492"</f>
        <v>0,6492</v>
      </c>
      <c r="E38" s="31" t="s">
        <v>83</v>
      </c>
      <c r="F38" s="31" t="s">
        <v>84</v>
      </c>
      <c r="G38" s="31" t="s">
        <v>123</v>
      </c>
      <c r="H38" s="31" t="s">
        <v>175</v>
      </c>
      <c r="I38" s="32" t="s">
        <v>124</v>
      </c>
      <c r="J38" s="32"/>
      <c r="K38" s="31" t="n">
        <v>90</v>
      </c>
      <c r="L38" s="31" t="str">
        <f aca="false">"58,4325"</f>
        <v>58,4325</v>
      </c>
      <c r="M38" s="31"/>
    </row>
    <row r="39" customFormat="false" ht="12.75" hidden="false" customHeight="false" outlineLevel="0" collapsed="false">
      <c r="A39" s="31" t="s">
        <v>382</v>
      </c>
      <c r="B39" s="31" t="s">
        <v>383</v>
      </c>
      <c r="C39" s="31" t="s">
        <v>384</v>
      </c>
      <c r="D39" s="31" t="str">
        <f aca="false">"0,6567"</f>
        <v>0,6567</v>
      </c>
      <c r="E39" s="31" t="s">
        <v>83</v>
      </c>
      <c r="F39" s="31" t="s">
        <v>84</v>
      </c>
      <c r="G39" s="31" t="s">
        <v>363</v>
      </c>
      <c r="H39" s="31" t="s">
        <v>120</v>
      </c>
      <c r="I39" s="31" t="s">
        <v>353</v>
      </c>
      <c r="J39" s="32"/>
      <c r="K39" s="31" t="n">
        <v>145</v>
      </c>
      <c r="L39" s="31" t="str">
        <f aca="false">"95,2215"</f>
        <v>95,2215</v>
      </c>
      <c r="M39" s="31"/>
    </row>
    <row r="40" customFormat="false" ht="12.75" hidden="false" customHeight="false" outlineLevel="0" collapsed="false">
      <c r="A40" s="19" t="s">
        <v>385</v>
      </c>
      <c r="B40" s="19" t="s">
        <v>386</v>
      </c>
      <c r="C40" s="19" t="s">
        <v>384</v>
      </c>
      <c r="D40" s="19" t="str">
        <f aca="false">"0,6567"</f>
        <v>0,6567</v>
      </c>
      <c r="E40" s="19" t="s">
        <v>41</v>
      </c>
      <c r="F40" s="19" t="s">
        <v>139</v>
      </c>
      <c r="G40" s="17" t="s">
        <v>363</v>
      </c>
      <c r="H40" s="19" t="s">
        <v>120</v>
      </c>
      <c r="I40" s="17" t="s">
        <v>353</v>
      </c>
      <c r="J40" s="17"/>
      <c r="K40" s="19" t="n">
        <v>140</v>
      </c>
      <c r="L40" s="19" t="str">
        <f aca="false">"91,9380"</f>
        <v>91,9380</v>
      </c>
      <c r="M40" s="19"/>
    </row>
    <row r="41" customFormat="false" ht="12.75" hidden="false" customHeight="false" outlineLevel="0" collapsed="false">
      <c r="A41" s="0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</row>
    <row r="42" customFormat="false" ht="15" hidden="false" customHeight="false" outlineLevel="0" collapsed="false">
      <c r="A42" s="24" t="s">
        <v>87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0"/>
    </row>
    <row r="43" customFormat="false" ht="12.75" hidden="false" customHeight="false" outlineLevel="0" collapsed="false">
      <c r="A43" s="16" t="s">
        <v>387</v>
      </c>
      <c r="B43" s="16" t="s">
        <v>388</v>
      </c>
      <c r="C43" s="16" t="s">
        <v>389</v>
      </c>
      <c r="D43" s="16" t="str">
        <f aca="false">"0,6205"</f>
        <v>0,6205</v>
      </c>
      <c r="E43" s="16" t="s">
        <v>41</v>
      </c>
      <c r="F43" s="16" t="s">
        <v>270</v>
      </c>
      <c r="G43" s="16" t="s">
        <v>121</v>
      </c>
      <c r="H43" s="18" t="s">
        <v>222</v>
      </c>
      <c r="I43" s="16" t="s">
        <v>222</v>
      </c>
      <c r="J43" s="18"/>
      <c r="K43" s="16" t="n">
        <v>160</v>
      </c>
      <c r="L43" s="16" t="str">
        <f aca="false">"99,2800"</f>
        <v>99,2800</v>
      </c>
      <c r="M43" s="16"/>
    </row>
    <row r="44" customFormat="false" ht="12.8" hidden="false" customHeight="false" outlineLevel="0" collapsed="false">
      <c r="A44" s="31" t="s">
        <v>390</v>
      </c>
      <c r="B44" s="31" t="s">
        <v>391</v>
      </c>
      <c r="C44" s="31" t="s">
        <v>392</v>
      </c>
      <c r="D44" s="31" t="str">
        <f aca="false">"0,6373"</f>
        <v>0,6373</v>
      </c>
      <c r="E44" s="31" t="s">
        <v>41</v>
      </c>
      <c r="F44" s="31" t="s">
        <v>393</v>
      </c>
      <c r="G44" s="32" t="s">
        <v>122</v>
      </c>
      <c r="H44" s="32" t="s">
        <v>122</v>
      </c>
      <c r="I44" s="32" t="s">
        <v>122</v>
      </c>
      <c r="J44" s="32"/>
      <c r="K44" s="31" t="n">
        <v>0</v>
      </c>
      <c r="L44" s="31" t="str">
        <f aca="false">"0,0000"</f>
        <v>0,0000</v>
      </c>
      <c r="M44" s="31"/>
    </row>
    <row r="45" customFormat="false" ht="12.8" hidden="false" customHeight="false" outlineLevel="0" collapsed="false">
      <c r="A45" s="22" t="s">
        <v>88</v>
      </c>
      <c r="B45" s="22" t="s">
        <v>89</v>
      </c>
      <c r="C45" s="22" t="s">
        <v>90</v>
      </c>
      <c r="D45" s="22" t="str">
        <f aca="false">"0,6133"</f>
        <v>0,6133</v>
      </c>
      <c r="E45" s="22" t="s">
        <v>41</v>
      </c>
      <c r="F45" s="22" t="s">
        <v>51</v>
      </c>
      <c r="G45" s="22" t="s">
        <v>222</v>
      </c>
      <c r="H45" s="22" t="s">
        <v>122</v>
      </c>
      <c r="I45" s="22" t="s">
        <v>108</v>
      </c>
      <c r="J45" s="23"/>
      <c r="K45" s="22" t="n">
        <v>175</v>
      </c>
      <c r="L45" s="22" t="str">
        <f aca="false">"107,3362"</f>
        <v>107,3362</v>
      </c>
      <c r="M45" s="22"/>
    </row>
    <row r="46" customFormat="false" ht="12.75" hidden="false" customHeight="false" outlineLevel="0" collapsed="false">
      <c r="A46" s="31" t="s">
        <v>394</v>
      </c>
      <c r="B46" s="31" t="s">
        <v>395</v>
      </c>
      <c r="C46" s="31" t="s">
        <v>396</v>
      </c>
      <c r="D46" s="31" t="str">
        <f aca="false">"0,6122"</f>
        <v>0,6122</v>
      </c>
      <c r="E46" s="31" t="s">
        <v>41</v>
      </c>
      <c r="F46" s="31" t="s">
        <v>397</v>
      </c>
      <c r="G46" s="31" t="s">
        <v>216</v>
      </c>
      <c r="H46" s="31" t="s">
        <v>398</v>
      </c>
      <c r="I46" s="32" t="s">
        <v>217</v>
      </c>
      <c r="J46" s="32"/>
      <c r="K46" s="31" t="n">
        <v>200</v>
      </c>
      <c r="L46" s="31" t="str">
        <f aca="false">"122,4500"</f>
        <v>122,4500</v>
      </c>
      <c r="M46" s="31" t="s">
        <v>399</v>
      </c>
    </row>
    <row r="47" customFormat="false" ht="12.75" hidden="false" customHeight="false" outlineLevel="0" collapsed="false">
      <c r="A47" s="31" t="s">
        <v>400</v>
      </c>
      <c r="B47" s="31" t="s">
        <v>401</v>
      </c>
      <c r="C47" s="31" t="s">
        <v>402</v>
      </c>
      <c r="D47" s="31" t="str">
        <f aca="false">"0,6259"</f>
        <v>0,6259</v>
      </c>
      <c r="E47" s="31" t="s">
        <v>41</v>
      </c>
      <c r="F47" s="31" t="s">
        <v>397</v>
      </c>
      <c r="G47" s="31" t="s">
        <v>120</v>
      </c>
      <c r="H47" s="31" t="s">
        <v>403</v>
      </c>
      <c r="I47" s="31" t="s">
        <v>121</v>
      </c>
      <c r="J47" s="32"/>
      <c r="K47" s="31" t="n">
        <v>155</v>
      </c>
      <c r="L47" s="31" t="str">
        <f aca="false">"97,0140"</f>
        <v>97,0140</v>
      </c>
      <c r="M47" s="31" t="s">
        <v>399</v>
      </c>
    </row>
    <row r="48" customFormat="false" ht="12.75" hidden="false" customHeight="false" outlineLevel="0" collapsed="false">
      <c r="A48" s="19" t="s">
        <v>404</v>
      </c>
      <c r="B48" s="19" t="s">
        <v>405</v>
      </c>
      <c r="C48" s="19" t="s">
        <v>406</v>
      </c>
      <c r="D48" s="19" t="str">
        <f aca="false">"0,8626"</f>
        <v>0,8626</v>
      </c>
      <c r="E48" s="19" t="s">
        <v>41</v>
      </c>
      <c r="F48" s="19" t="s">
        <v>352</v>
      </c>
      <c r="G48" s="19" t="s">
        <v>226</v>
      </c>
      <c r="H48" s="19" t="s">
        <v>222</v>
      </c>
      <c r="I48" s="19" t="s">
        <v>407</v>
      </c>
      <c r="J48" s="17"/>
      <c r="K48" s="19" t="n">
        <v>167.5</v>
      </c>
      <c r="L48" s="19" t="str">
        <f aca="false">"144,4881"</f>
        <v>144,4881</v>
      </c>
      <c r="M48" s="19" t="s">
        <v>408</v>
      </c>
    </row>
    <row r="49" customFormat="false" ht="12.75" hidden="false" customHeight="false" outlineLevel="0" collapsed="false">
      <c r="A49" s="0"/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</row>
    <row r="50" customFormat="false" ht="15" hidden="false" customHeight="false" outlineLevel="0" collapsed="false">
      <c r="A50" s="24" t="s">
        <v>94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0"/>
    </row>
    <row r="51" customFormat="false" ht="12.75" hidden="false" customHeight="false" outlineLevel="0" collapsed="false">
      <c r="A51" s="16" t="s">
        <v>409</v>
      </c>
      <c r="B51" s="16" t="s">
        <v>410</v>
      </c>
      <c r="C51" s="16" t="s">
        <v>411</v>
      </c>
      <c r="D51" s="16" t="str">
        <f aca="false">"0,5891"</f>
        <v>0,5891</v>
      </c>
      <c r="E51" s="16" t="s">
        <v>296</v>
      </c>
      <c r="F51" s="16" t="s">
        <v>42</v>
      </c>
      <c r="G51" s="16" t="s">
        <v>108</v>
      </c>
      <c r="H51" s="18" t="s">
        <v>189</v>
      </c>
      <c r="I51" s="18" t="s">
        <v>412</v>
      </c>
      <c r="J51" s="18"/>
      <c r="K51" s="16" t="n">
        <v>175</v>
      </c>
      <c r="L51" s="16" t="str">
        <f aca="false">"103,0925"</f>
        <v>103,0925</v>
      </c>
      <c r="M51" s="16"/>
    </row>
    <row r="52" customFormat="false" ht="12.75" hidden="false" customHeight="false" outlineLevel="0" collapsed="false">
      <c r="A52" s="19" t="s">
        <v>413</v>
      </c>
      <c r="B52" s="19" t="s">
        <v>414</v>
      </c>
      <c r="C52" s="19" t="s">
        <v>415</v>
      </c>
      <c r="D52" s="19" t="str">
        <f aca="false">"0,6040"</f>
        <v>0,6040</v>
      </c>
      <c r="E52" s="19" t="s">
        <v>41</v>
      </c>
      <c r="F52" s="19" t="s">
        <v>139</v>
      </c>
      <c r="G52" s="19" t="s">
        <v>157</v>
      </c>
      <c r="H52" s="19" t="s">
        <v>362</v>
      </c>
      <c r="I52" s="17" t="s">
        <v>120</v>
      </c>
      <c r="J52" s="17"/>
      <c r="K52" s="19" t="n">
        <v>132.5</v>
      </c>
      <c r="L52" s="19" t="str">
        <f aca="false">"80,0315"</f>
        <v>80,0315</v>
      </c>
      <c r="M52" s="19"/>
    </row>
    <row r="53" customFormat="false" ht="12.75" hidden="false" customHeight="false" outlineLevel="0" collapsed="false">
      <c r="A53" s="0"/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</row>
    <row r="54" customFormat="false" ht="15" hidden="false" customHeight="false" outlineLevel="0" collapsed="false">
      <c r="A54" s="24" t="s">
        <v>37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0"/>
    </row>
    <row r="55" customFormat="false" ht="12.75" hidden="false" customHeight="false" outlineLevel="0" collapsed="false">
      <c r="A55" s="16" t="s">
        <v>416</v>
      </c>
      <c r="B55" s="16" t="s">
        <v>417</v>
      </c>
      <c r="C55" s="16" t="s">
        <v>418</v>
      </c>
      <c r="D55" s="16" t="str">
        <f aca="false">"0,5661"</f>
        <v>0,5661</v>
      </c>
      <c r="E55" s="16" t="s">
        <v>41</v>
      </c>
      <c r="F55" s="16" t="s">
        <v>361</v>
      </c>
      <c r="G55" s="16" t="s">
        <v>193</v>
      </c>
      <c r="H55" s="16" t="s">
        <v>226</v>
      </c>
      <c r="I55" s="16" t="s">
        <v>222</v>
      </c>
      <c r="J55" s="18"/>
      <c r="K55" s="16" t="n">
        <v>160</v>
      </c>
      <c r="L55" s="16" t="str">
        <f aca="false">"90,5760"</f>
        <v>90,5760</v>
      </c>
      <c r="M55" s="16"/>
    </row>
    <row r="56" customFormat="false" ht="12.75" hidden="false" customHeight="false" outlineLevel="0" collapsed="false">
      <c r="A56" s="31" t="s">
        <v>419</v>
      </c>
      <c r="B56" s="31" t="s">
        <v>420</v>
      </c>
      <c r="C56" s="31" t="s">
        <v>421</v>
      </c>
      <c r="D56" s="31" t="str">
        <f aca="false">"0,5650"</f>
        <v>0,5650</v>
      </c>
      <c r="E56" s="31" t="s">
        <v>16</v>
      </c>
      <c r="F56" s="31" t="s">
        <v>422</v>
      </c>
      <c r="G56" s="31" t="s">
        <v>91</v>
      </c>
      <c r="H56" s="32" t="s">
        <v>185</v>
      </c>
      <c r="I56" s="31" t="s">
        <v>92</v>
      </c>
      <c r="J56" s="31" t="s">
        <v>423</v>
      </c>
      <c r="K56" s="31" t="n">
        <v>230</v>
      </c>
      <c r="L56" s="31" t="str">
        <f aca="false">"129,9500"</f>
        <v>129,9500</v>
      </c>
      <c r="M56" s="31" t="s">
        <v>424</v>
      </c>
    </row>
    <row r="57" customFormat="false" ht="12.75" hidden="false" customHeight="false" outlineLevel="0" collapsed="false">
      <c r="A57" s="19" t="s">
        <v>425</v>
      </c>
      <c r="B57" s="19" t="s">
        <v>426</v>
      </c>
      <c r="C57" s="19" t="s">
        <v>427</v>
      </c>
      <c r="D57" s="19" t="str">
        <f aca="false">"0,5625"</f>
        <v>0,5625</v>
      </c>
      <c r="E57" s="19" t="s">
        <v>41</v>
      </c>
      <c r="F57" s="19" t="s">
        <v>51</v>
      </c>
      <c r="G57" s="19" t="s">
        <v>108</v>
      </c>
      <c r="H57" s="19" t="s">
        <v>189</v>
      </c>
      <c r="I57" s="19" t="s">
        <v>412</v>
      </c>
      <c r="J57" s="17"/>
      <c r="K57" s="19" t="n">
        <v>185</v>
      </c>
      <c r="L57" s="19" t="str">
        <f aca="false">"104,0625"</f>
        <v>104,0625</v>
      </c>
      <c r="M57" s="19"/>
    </row>
    <row r="58" customFormat="false" ht="12.75" hidden="false" customHeight="false" outlineLevel="0" collapsed="false">
      <c r="A58" s="0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</row>
    <row r="59" customFormat="false" ht="15" hidden="false" customHeight="false" outlineLevel="0" collapsed="false">
      <c r="A59" s="24" t="s">
        <v>12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0"/>
    </row>
    <row r="60" customFormat="false" ht="12.75" hidden="false" customHeight="false" outlineLevel="0" collapsed="false">
      <c r="A60" s="22" t="s">
        <v>428</v>
      </c>
      <c r="B60" s="22" t="s">
        <v>429</v>
      </c>
      <c r="C60" s="22" t="s">
        <v>430</v>
      </c>
      <c r="D60" s="22" t="str">
        <f aca="false">"0,6581"</f>
        <v>0,6581</v>
      </c>
      <c r="E60" s="22" t="s">
        <v>41</v>
      </c>
      <c r="F60" s="22" t="s">
        <v>42</v>
      </c>
      <c r="G60" s="22" t="s">
        <v>222</v>
      </c>
      <c r="H60" s="22" t="s">
        <v>122</v>
      </c>
      <c r="I60" s="23" t="s">
        <v>35</v>
      </c>
      <c r="J60" s="23"/>
      <c r="K60" s="22" t="n">
        <v>165</v>
      </c>
      <c r="L60" s="22" t="str">
        <f aca="false">"108,5876"</f>
        <v>108,5876</v>
      </c>
      <c r="M60" s="22"/>
    </row>
    <row r="61" customFormat="false" ht="12.75" hidden="false" customHeight="false" outlineLevel="0" collapsed="false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</row>
    <row r="62" customFormat="false" ht="15" hidden="false" customHeight="false" outlineLevel="0" collapsed="false">
      <c r="A62" s="24" t="s">
        <v>47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0"/>
    </row>
    <row r="63" customFormat="false" ht="12.75" hidden="false" customHeight="false" outlineLevel="0" collapsed="false">
      <c r="A63" s="16" t="s">
        <v>431</v>
      </c>
      <c r="B63" s="16" t="s">
        <v>432</v>
      </c>
      <c r="C63" s="16" t="s">
        <v>433</v>
      </c>
      <c r="D63" s="16" t="str">
        <f aca="false">"0,5654"</f>
        <v>0,5654</v>
      </c>
      <c r="E63" s="16" t="s">
        <v>41</v>
      </c>
      <c r="F63" s="16" t="s">
        <v>434</v>
      </c>
      <c r="G63" s="16" t="s">
        <v>217</v>
      </c>
      <c r="H63" s="16" t="s">
        <v>101</v>
      </c>
      <c r="I63" s="16" t="s">
        <v>130</v>
      </c>
      <c r="J63" s="18"/>
      <c r="K63" s="16" t="n">
        <v>215</v>
      </c>
      <c r="L63" s="16" t="str">
        <f aca="false">"121,5632"</f>
        <v>121,5632</v>
      </c>
      <c r="M63" s="16"/>
    </row>
    <row r="64" customFormat="false" ht="12.75" hidden="false" customHeight="false" outlineLevel="0" collapsed="false">
      <c r="A64" s="19" t="s">
        <v>435</v>
      </c>
      <c r="B64" s="19" t="s">
        <v>436</v>
      </c>
      <c r="C64" s="19" t="s">
        <v>437</v>
      </c>
      <c r="D64" s="19" t="str">
        <f aca="false">"0,5734"</f>
        <v>0,5734</v>
      </c>
      <c r="E64" s="19" t="s">
        <v>41</v>
      </c>
      <c r="F64" s="19" t="s">
        <v>438</v>
      </c>
      <c r="G64" s="19" t="s">
        <v>216</v>
      </c>
      <c r="H64" s="19" t="s">
        <v>207</v>
      </c>
      <c r="I64" s="19" t="s">
        <v>217</v>
      </c>
      <c r="J64" s="17"/>
      <c r="K64" s="19" t="n">
        <v>205</v>
      </c>
      <c r="L64" s="19" t="str">
        <f aca="false">"117,5541"</f>
        <v>117,5541</v>
      </c>
      <c r="M64" s="19"/>
    </row>
    <row r="65" customFormat="false" ht="12.75" hidden="false" customHeight="false" outlineLevel="0" collapsed="false">
      <c r="A65" s="0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</row>
    <row r="66" customFormat="false" ht="15" hidden="false" customHeight="false" outlineLevel="0" collapsed="false">
      <c r="A66" s="24" t="s">
        <v>439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0"/>
    </row>
    <row r="67" customFormat="false" ht="12.75" hidden="false" customHeight="false" outlineLevel="0" collapsed="false">
      <c r="A67" s="22" t="s">
        <v>440</v>
      </c>
      <c r="B67" s="22" t="s">
        <v>441</v>
      </c>
      <c r="C67" s="22" t="s">
        <v>442</v>
      </c>
      <c r="D67" s="22" t="str">
        <f aca="false">"0,5554"</f>
        <v>0,5554</v>
      </c>
      <c r="E67" s="22" t="s">
        <v>41</v>
      </c>
      <c r="F67" s="22" t="s">
        <v>443</v>
      </c>
      <c r="G67" s="22" t="s">
        <v>319</v>
      </c>
      <c r="H67" s="22" t="s">
        <v>444</v>
      </c>
      <c r="I67" s="23"/>
      <c r="J67" s="23"/>
      <c r="K67" s="22" t="n">
        <v>245</v>
      </c>
      <c r="L67" s="22" t="str">
        <f aca="false">"136,0828"</f>
        <v>136,0828</v>
      </c>
      <c r="M67" s="22"/>
    </row>
    <row r="68" customFormat="false" ht="12.75" hidden="false" customHeight="false" outlineLevel="0" collapsed="false">
      <c r="A68" s="0"/>
      <c r="B68" s="0"/>
      <c r="C68" s="0"/>
      <c r="D68" s="0"/>
      <c r="E68" s="0"/>
    </row>
    <row r="69" customFormat="false" ht="15" hidden="false" customHeight="false" outlineLevel="0" collapsed="false">
      <c r="A69" s="0"/>
      <c r="B69" s="0"/>
      <c r="C69" s="0"/>
      <c r="D69" s="0"/>
      <c r="E69" s="20" t="s">
        <v>21</v>
      </c>
    </row>
    <row r="70" customFormat="false" ht="15" hidden="false" customHeight="false" outlineLevel="0" collapsed="false">
      <c r="A70" s="0"/>
      <c r="B70" s="0"/>
      <c r="C70" s="0"/>
      <c r="D70" s="0"/>
      <c r="E70" s="20" t="s">
        <v>22</v>
      </c>
    </row>
    <row r="71" customFormat="false" ht="15" hidden="false" customHeight="false" outlineLevel="0" collapsed="false">
      <c r="A71" s="0"/>
      <c r="B71" s="0"/>
      <c r="C71" s="0"/>
      <c r="D71" s="0"/>
      <c r="E71" s="20" t="s">
        <v>23</v>
      </c>
    </row>
    <row r="72" customFormat="false" ht="12.75" hidden="false" customHeight="false" outlineLevel="0" collapsed="false">
      <c r="A72" s="0"/>
      <c r="B72" s="0"/>
      <c r="C72" s="0"/>
      <c r="D72" s="0"/>
      <c r="E72" s="1" t="s">
        <v>24</v>
      </c>
    </row>
    <row r="73" customFormat="false" ht="12.75" hidden="false" customHeight="false" outlineLevel="0" collapsed="false">
      <c r="A73" s="0"/>
      <c r="B73" s="0"/>
      <c r="C73" s="0"/>
      <c r="D73" s="0"/>
      <c r="E73" s="1" t="s">
        <v>25</v>
      </c>
    </row>
    <row r="74" customFormat="false" ht="12.75" hidden="false" customHeight="false" outlineLevel="0" collapsed="false">
      <c r="A74" s="0"/>
      <c r="B74" s="0"/>
      <c r="C74" s="0"/>
      <c r="D74" s="0"/>
      <c r="E74" s="1" t="s">
        <v>26</v>
      </c>
    </row>
    <row r="75" customFormat="false" ht="12.75" hidden="false" customHeight="false" outlineLevel="0" collapsed="false">
      <c r="A75" s="0"/>
      <c r="B75" s="0"/>
      <c r="C75" s="0"/>
      <c r="D75" s="0"/>
      <c r="E75" s="0"/>
    </row>
    <row r="76" customFormat="false" ht="12.75" hidden="false" customHeight="false" outlineLevel="0" collapsed="false">
      <c r="A76" s="0"/>
      <c r="B76" s="0"/>
      <c r="C76" s="0"/>
      <c r="D76" s="0"/>
      <c r="E76" s="0"/>
    </row>
    <row r="77" customFormat="false" ht="18" hidden="false" customHeight="false" outlineLevel="0" collapsed="false">
      <c r="A77" s="21" t="s">
        <v>27</v>
      </c>
      <c r="B77" s="21"/>
      <c r="C77" s="0"/>
      <c r="D77" s="0"/>
      <c r="E77" s="0"/>
    </row>
    <row r="78" customFormat="false" ht="15" hidden="false" customHeight="false" outlineLevel="0" collapsed="false">
      <c r="A78" s="25" t="s">
        <v>233</v>
      </c>
      <c r="B78" s="25"/>
      <c r="C78" s="0"/>
      <c r="D78" s="0"/>
      <c r="E78" s="0"/>
    </row>
    <row r="79" customFormat="false" ht="14.25" hidden="false" customHeight="false" outlineLevel="0" collapsed="false">
      <c r="A79" s="26" t="s">
        <v>61</v>
      </c>
      <c r="B79" s="27"/>
      <c r="C79" s="0"/>
      <c r="D79" s="0"/>
      <c r="E79" s="0"/>
    </row>
    <row r="80" customFormat="false" ht="15" hidden="false" customHeight="false" outlineLevel="0" collapsed="false">
      <c r="A80" s="28" t="s">
        <v>1</v>
      </c>
      <c r="B80" s="28" t="s">
        <v>62</v>
      </c>
      <c r="C80" s="28" t="s">
        <v>63</v>
      </c>
      <c r="D80" s="28" t="s">
        <v>8</v>
      </c>
      <c r="E80" s="28" t="s">
        <v>64</v>
      </c>
    </row>
    <row r="81" customFormat="false" ht="12.75" hidden="false" customHeight="false" outlineLevel="0" collapsed="false">
      <c r="A81" s="29" t="s">
        <v>329</v>
      </c>
      <c r="B81" s="1" t="s">
        <v>61</v>
      </c>
      <c r="C81" s="1" t="s">
        <v>241</v>
      </c>
      <c r="D81" s="1" t="s">
        <v>125</v>
      </c>
      <c r="E81" s="30" t="s">
        <v>445</v>
      </c>
    </row>
    <row r="82" customFormat="false" ht="12.75" hidden="false" customHeight="false" outlineLevel="0" collapsed="false">
      <c r="A82" s="29" t="s">
        <v>141</v>
      </c>
      <c r="B82" s="1" t="s">
        <v>61</v>
      </c>
      <c r="C82" s="1" t="s">
        <v>238</v>
      </c>
      <c r="D82" s="1" t="s">
        <v>324</v>
      </c>
      <c r="E82" s="30" t="s">
        <v>446</v>
      </c>
    </row>
    <row r="83" customFormat="false" ht="12.75" hidden="false" customHeight="false" outlineLevel="0" collapsed="false">
      <c r="A83" s="0"/>
      <c r="B83" s="0"/>
      <c r="C83" s="0"/>
      <c r="D83" s="0"/>
      <c r="E83" s="0"/>
    </row>
    <row r="84" customFormat="false" ht="14.25" hidden="false" customHeight="false" outlineLevel="0" collapsed="false">
      <c r="A84" s="26" t="s">
        <v>73</v>
      </c>
      <c r="B84" s="27"/>
      <c r="C84" s="0"/>
      <c r="D84" s="0"/>
      <c r="E84" s="0"/>
    </row>
    <row r="85" customFormat="false" ht="15" hidden="false" customHeight="false" outlineLevel="0" collapsed="false">
      <c r="A85" s="28" t="s">
        <v>1</v>
      </c>
      <c r="B85" s="28" t="s">
        <v>62</v>
      </c>
      <c r="C85" s="28" t="s">
        <v>63</v>
      </c>
      <c r="D85" s="28" t="s">
        <v>8</v>
      </c>
      <c r="E85" s="28" t="s">
        <v>64</v>
      </c>
    </row>
    <row r="86" customFormat="false" ht="12.75" hidden="false" customHeight="false" outlineLevel="0" collapsed="false">
      <c r="A86" s="29" t="s">
        <v>158</v>
      </c>
      <c r="B86" s="1" t="s">
        <v>245</v>
      </c>
      <c r="C86" s="1" t="s">
        <v>243</v>
      </c>
      <c r="D86" s="1" t="s">
        <v>327</v>
      </c>
      <c r="E86" s="30" t="s">
        <v>447</v>
      </c>
    </row>
    <row r="87" customFormat="false" ht="12.75" hidden="false" customHeight="false" outlineLevel="0" collapsed="false">
      <c r="A87" s="29" t="s">
        <v>172</v>
      </c>
      <c r="B87" s="1" t="s">
        <v>74</v>
      </c>
      <c r="C87" s="1" t="s">
        <v>105</v>
      </c>
      <c r="D87" s="1" t="s">
        <v>327</v>
      </c>
      <c r="E87" s="30" t="s">
        <v>448</v>
      </c>
    </row>
    <row r="88" customFormat="false" ht="12.75" hidden="false" customHeight="false" outlineLevel="0" collapsed="false">
      <c r="A88" s="0"/>
      <c r="B88" s="0"/>
      <c r="C88" s="0"/>
      <c r="D88" s="0"/>
      <c r="E88" s="0"/>
    </row>
    <row r="89" customFormat="false" ht="12.75" hidden="false" customHeight="false" outlineLevel="0" collapsed="false">
      <c r="A89" s="0"/>
      <c r="B89" s="0"/>
      <c r="C89" s="0"/>
      <c r="D89" s="0"/>
      <c r="E89" s="0"/>
    </row>
    <row r="90" customFormat="false" ht="15" hidden="false" customHeight="false" outlineLevel="0" collapsed="false">
      <c r="A90" s="25" t="s">
        <v>60</v>
      </c>
      <c r="B90" s="25"/>
      <c r="C90" s="0"/>
      <c r="D90" s="0"/>
      <c r="E90" s="0"/>
    </row>
    <row r="91" customFormat="false" ht="14.25" hidden="false" customHeight="false" outlineLevel="0" collapsed="false">
      <c r="A91" s="26" t="s">
        <v>249</v>
      </c>
      <c r="B91" s="27"/>
      <c r="C91" s="0"/>
      <c r="D91" s="0"/>
      <c r="E91" s="0"/>
    </row>
    <row r="92" customFormat="false" ht="15" hidden="false" customHeight="false" outlineLevel="0" collapsed="false">
      <c r="A92" s="28" t="s">
        <v>1</v>
      </c>
      <c r="B92" s="28" t="s">
        <v>62</v>
      </c>
      <c r="C92" s="28" t="s">
        <v>63</v>
      </c>
      <c r="D92" s="28" t="s">
        <v>8</v>
      </c>
      <c r="E92" s="28" t="s">
        <v>64</v>
      </c>
    </row>
    <row r="93" customFormat="false" ht="12.75" hidden="false" customHeight="false" outlineLevel="0" collapsed="false">
      <c r="A93" s="29" t="s">
        <v>382</v>
      </c>
      <c r="B93" s="1" t="s">
        <v>250</v>
      </c>
      <c r="C93" s="1" t="s">
        <v>76</v>
      </c>
      <c r="D93" s="1" t="s">
        <v>353</v>
      </c>
      <c r="E93" s="30" t="s">
        <v>449</v>
      </c>
    </row>
    <row r="94" customFormat="false" ht="12.75" hidden="false" customHeight="false" outlineLevel="0" collapsed="false">
      <c r="A94" s="29" t="s">
        <v>416</v>
      </c>
      <c r="B94" s="1" t="s">
        <v>250</v>
      </c>
      <c r="C94" s="1" t="s">
        <v>65</v>
      </c>
      <c r="D94" s="1" t="s">
        <v>222</v>
      </c>
      <c r="E94" s="30" t="s">
        <v>450</v>
      </c>
    </row>
    <row r="95" customFormat="false" ht="12.75" hidden="false" customHeight="false" outlineLevel="0" collapsed="false">
      <c r="A95" s="29" t="s">
        <v>378</v>
      </c>
      <c r="B95" s="1" t="s">
        <v>252</v>
      </c>
      <c r="C95" s="1" t="s">
        <v>76</v>
      </c>
      <c r="D95" s="1" t="s">
        <v>363</v>
      </c>
      <c r="E95" s="30" t="s">
        <v>451</v>
      </c>
    </row>
    <row r="96" customFormat="false" ht="12.75" hidden="false" customHeight="false" outlineLevel="0" collapsed="false">
      <c r="A96" s="29" t="s">
        <v>334</v>
      </c>
      <c r="B96" s="1" t="s">
        <v>252</v>
      </c>
      <c r="C96" s="1" t="s">
        <v>236</v>
      </c>
      <c r="D96" s="1" t="s">
        <v>337</v>
      </c>
      <c r="E96" s="30" t="s">
        <v>452</v>
      </c>
    </row>
    <row r="97" customFormat="false" ht="12.75" hidden="false" customHeight="false" outlineLevel="0" collapsed="false">
      <c r="A97" s="29" t="s">
        <v>381</v>
      </c>
      <c r="B97" s="1" t="s">
        <v>252</v>
      </c>
      <c r="C97" s="1" t="s">
        <v>76</v>
      </c>
      <c r="D97" s="1" t="s">
        <v>175</v>
      </c>
      <c r="E97" s="30" t="s">
        <v>453</v>
      </c>
    </row>
    <row r="98" customFormat="false" ht="12.75" hidden="false" customHeight="false" outlineLevel="0" collapsed="false">
      <c r="A98" s="29" t="s">
        <v>343</v>
      </c>
      <c r="B98" s="1" t="s">
        <v>252</v>
      </c>
      <c r="C98" s="1" t="s">
        <v>241</v>
      </c>
      <c r="D98" s="1" t="s">
        <v>348</v>
      </c>
      <c r="E98" s="30" t="s">
        <v>454</v>
      </c>
    </row>
    <row r="99" customFormat="false" ht="12.75" hidden="false" customHeight="false" outlineLevel="0" collapsed="false">
      <c r="A99" s="29" t="s">
        <v>354</v>
      </c>
      <c r="B99" s="1" t="s">
        <v>252</v>
      </c>
      <c r="C99" s="1" t="s">
        <v>105</v>
      </c>
      <c r="D99" s="1" t="s">
        <v>179</v>
      </c>
      <c r="E99" s="30" t="s">
        <v>455</v>
      </c>
    </row>
    <row r="100" customFormat="false" ht="12.75" hidden="false" customHeight="false" outlineLevel="0" collapsed="false">
      <c r="A100" s="0"/>
      <c r="B100" s="0"/>
      <c r="C100" s="0"/>
      <c r="D100" s="0"/>
      <c r="E100" s="0"/>
    </row>
    <row r="101" customFormat="false" ht="14.25" hidden="false" customHeight="false" outlineLevel="0" collapsed="false">
      <c r="A101" s="26" t="s">
        <v>234</v>
      </c>
      <c r="B101" s="27"/>
      <c r="C101" s="0"/>
      <c r="D101" s="0"/>
      <c r="E101" s="0"/>
    </row>
    <row r="102" customFormat="false" ht="15" hidden="false" customHeight="false" outlineLevel="0" collapsed="false">
      <c r="A102" s="28" t="s">
        <v>1</v>
      </c>
      <c r="B102" s="28" t="s">
        <v>62</v>
      </c>
      <c r="C102" s="28" t="s">
        <v>63</v>
      </c>
      <c r="D102" s="28" t="s">
        <v>8</v>
      </c>
      <c r="E102" s="28" t="s">
        <v>64</v>
      </c>
    </row>
    <row r="103" customFormat="false" ht="12.75" hidden="false" customHeight="false" outlineLevel="0" collapsed="false">
      <c r="A103" s="29" t="s">
        <v>387</v>
      </c>
      <c r="B103" s="1" t="s">
        <v>235</v>
      </c>
      <c r="C103" s="1" t="s">
        <v>107</v>
      </c>
      <c r="D103" s="1" t="s">
        <v>222</v>
      </c>
      <c r="E103" s="30" t="s">
        <v>456</v>
      </c>
    </row>
    <row r="104" customFormat="false" ht="12.75" hidden="false" customHeight="false" outlineLevel="0" collapsed="false">
      <c r="A104" s="29" t="s">
        <v>358</v>
      </c>
      <c r="B104" s="1" t="s">
        <v>235</v>
      </c>
      <c r="C104" s="1" t="s">
        <v>105</v>
      </c>
      <c r="D104" s="1" t="s">
        <v>363</v>
      </c>
      <c r="E104" s="30" t="s">
        <v>457</v>
      </c>
    </row>
    <row r="105" customFormat="false" ht="12.75" hidden="false" customHeight="false" outlineLevel="0" collapsed="false">
      <c r="A105" s="29" t="s">
        <v>385</v>
      </c>
      <c r="B105" s="1" t="s">
        <v>235</v>
      </c>
      <c r="C105" s="1" t="s">
        <v>76</v>
      </c>
      <c r="D105" s="1" t="s">
        <v>120</v>
      </c>
      <c r="E105" s="30" t="s">
        <v>458</v>
      </c>
    </row>
    <row r="106" customFormat="false" ht="12.75" hidden="false" customHeight="false" outlineLevel="0" collapsed="false">
      <c r="A106" s="0"/>
      <c r="B106" s="0"/>
      <c r="C106" s="0"/>
      <c r="D106" s="0"/>
      <c r="E106" s="0"/>
    </row>
    <row r="107" customFormat="false" ht="14.25" hidden="false" customHeight="false" outlineLevel="0" collapsed="false">
      <c r="A107" s="26" t="s">
        <v>61</v>
      </c>
      <c r="B107" s="27"/>
      <c r="C107" s="0"/>
      <c r="D107" s="0"/>
      <c r="E107" s="0"/>
    </row>
    <row r="108" customFormat="false" ht="15" hidden="false" customHeight="false" outlineLevel="0" collapsed="false">
      <c r="A108" s="28" t="s">
        <v>1</v>
      </c>
      <c r="B108" s="28" t="s">
        <v>62</v>
      </c>
      <c r="C108" s="28" t="s">
        <v>63</v>
      </c>
      <c r="D108" s="28" t="s">
        <v>8</v>
      </c>
      <c r="E108" s="28" t="s">
        <v>64</v>
      </c>
    </row>
    <row r="109" customFormat="false" ht="12.75" hidden="false" customHeight="false" outlineLevel="0" collapsed="false">
      <c r="A109" s="29" t="s">
        <v>88</v>
      </c>
      <c r="B109" s="1" t="s">
        <v>61</v>
      </c>
      <c r="C109" s="1" t="s">
        <v>107</v>
      </c>
      <c r="D109" s="1" t="s">
        <v>92</v>
      </c>
      <c r="E109" s="30" t="s">
        <v>459</v>
      </c>
    </row>
    <row r="110" customFormat="false" ht="12.75" hidden="false" customHeight="false" outlineLevel="0" collapsed="false">
      <c r="A110" s="29" t="s">
        <v>419</v>
      </c>
      <c r="B110" s="1" t="s">
        <v>61</v>
      </c>
      <c r="C110" s="1" t="s">
        <v>65</v>
      </c>
      <c r="D110" s="1" t="s">
        <v>92</v>
      </c>
      <c r="E110" s="30" t="s">
        <v>460</v>
      </c>
    </row>
    <row r="111" customFormat="false" ht="12.75" hidden="false" customHeight="false" outlineLevel="0" collapsed="false">
      <c r="A111" s="29" t="s">
        <v>394</v>
      </c>
      <c r="B111" s="1" t="s">
        <v>61</v>
      </c>
      <c r="C111" s="1" t="s">
        <v>107</v>
      </c>
      <c r="D111" s="1" t="s">
        <v>100</v>
      </c>
      <c r="E111" s="30" t="s">
        <v>461</v>
      </c>
    </row>
    <row r="112" customFormat="false" ht="12.75" hidden="false" customHeight="false" outlineLevel="0" collapsed="false">
      <c r="A112" s="29" t="s">
        <v>349</v>
      </c>
      <c r="B112" s="1" t="s">
        <v>61</v>
      </c>
      <c r="C112" s="1" t="s">
        <v>241</v>
      </c>
      <c r="D112" s="1" t="s">
        <v>226</v>
      </c>
      <c r="E112" s="30" t="s">
        <v>462</v>
      </c>
    </row>
    <row r="113" customFormat="false" ht="12.75" hidden="false" customHeight="false" outlineLevel="0" collapsed="false">
      <c r="A113" s="29" t="s">
        <v>338</v>
      </c>
      <c r="B113" s="1" t="s">
        <v>61</v>
      </c>
      <c r="C113" s="1" t="s">
        <v>243</v>
      </c>
      <c r="D113" s="1" t="s">
        <v>342</v>
      </c>
      <c r="E113" s="30" t="s">
        <v>463</v>
      </c>
    </row>
    <row r="114" customFormat="false" ht="12.75" hidden="false" customHeight="false" outlineLevel="0" collapsed="false">
      <c r="A114" s="29" t="s">
        <v>425</v>
      </c>
      <c r="B114" s="1" t="s">
        <v>61</v>
      </c>
      <c r="C114" s="1" t="s">
        <v>65</v>
      </c>
      <c r="D114" s="1" t="s">
        <v>412</v>
      </c>
      <c r="E114" s="30" t="s">
        <v>464</v>
      </c>
    </row>
    <row r="115" customFormat="false" ht="12.75" hidden="false" customHeight="false" outlineLevel="0" collapsed="false">
      <c r="A115" s="29" t="s">
        <v>409</v>
      </c>
      <c r="B115" s="1" t="s">
        <v>61</v>
      </c>
      <c r="C115" s="1" t="s">
        <v>103</v>
      </c>
      <c r="D115" s="1" t="s">
        <v>108</v>
      </c>
      <c r="E115" s="30" t="s">
        <v>465</v>
      </c>
    </row>
    <row r="116" customFormat="false" ht="12.75" hidden="false" customHeight="false" outlineLevel="0" collapsed="false">
      <c r="A116" s="29" t="s">
        <v>364</v>
      </c>
      <c r="B116" s="1" t="s">
        <v>61</v>
      </c>
      <c r="C116" s="1" t="s">
        <v>105</v>
      </c>
      <c r="D116" s="1" t="s">
        <v>120</v>
      </c>
      <c r="E116" s="30" t="s">
        <v>466</v>
      </c>
    </row>
    <row r="117" customFormat="false" ht="12.75" hidden="false" customHeight="false" outlineLevel="0" collapsed="false">
      <c r="A117" s="29" t="s">
        <v>368</v>
      </c>
      <c r="B117" s="1" t="s">
        <v>61</v>
      </c>
      <c r="C117" s="1" t="s">
        <v>105</v>
      </c>
      <c r="D117" s="1" t="s">
        <v>125</v>
      </c>
      <c r="E117" s="30" t="s">
        <v>467</v>
      </c>
    </row>
    <row r="118" customFormat="false" ht="12.75" hidden="false" customHeight="false" outlineLevel="0" collapsed="false">
      <c r="A118" s="29" t="s">
        <v>194</v>
      </c>
      <c r="B118" s="1" t="s">
        <v>61</v>
      </c>
      <c r="C118" s="1" t="s">
        <v>241</v>
      </c>
      <c r="D118" s="1" t="s">
        <v>123</v>
      </c>
      <c r="E118" s="30" t="s">
        <v>468</v>
      </c>
    </row>
    <row r="119" customFormat="false" ht="12.75" hidden="false" customHeight="false" outlineLevel="0" collapsed="false">
      <c r="A119" s="0"/>
      <c r="B119" s="0"/>
      <c r="C119" s="0"/>
      <c r="D119" s="0"/>
      <c r="E119" s="0"/>
    </row>
    <row r="120" customFormat="false" ht="14.25" hidden="false" customHeight="false" outlineLevel="0" collapsed="false">
      <c r="A120" s="26" t="s">
        <v>73</v>
      </c>
      <c r="B120" s="27"/>
      <c r="C120" s="0"/>
      <c r="D120" s="0"/>
      <c r="E120" s="0"/>
    </row>
    <row r="121" customFormat="false" ht="15" hidden="false" customHeight="false" outlineLevel="0" collapsed="false">
      <c r="A121" s="28" t="s">
        <v>1</v>
      </c>
      <c r="B121" s="28" t="s">
        <v>62</v>
      </c>
      <c r="C121" s="28" t="s">
        <v>63</v>
      </c>
      <c r="D121" s="28" t="s">
        <v>8</v>
      </c>
      <c r="E121" s="28" t="s">
        <v>64</v>
      </c>
    </row>
    <row r="122" customFormat="false" ht="12.75" hidden="false" customHeight="false" outlineLevel="0" collapsed="false">
      <c r="A122" s="29" t="s">
        <v>404</v>
      </c>
      <c r="B122" s="1" t="s">
        <v>264</v>
      </c>
      <c r="C122" s="1" t="s">
        <v>107</v>
      </c>
      <c r="D122" s="1" t="s">
        <v>407</v>
      </c>
      <c r="E122" s="30" t="s">
        <v>469</v>
      </c>
    </row>
    <row r="123" customFormat="false" ht="12.75" hidden="false" customHeight="false" outlineLevel="0" collapsed="false">
      <c r="A123" s="29" t="s">
        <v>186</v>
      </c>
      <c r="B123" s="1" t="s">
        <v>470</v>
      </c>
      <c r="C123" s="1" t="s">
        <v>105</v>
      </c>
      <c r="D123" s="1" t="s">
        <v>171</v>
      </c>
      <c r="E123" s="30" t="s">
        <v>471</v>
      </c>
    </row>
    <row r="124" customFormat="false" ht="12.75" hidden="false" customHeight="false" outlineLevel="0" collapsed="false">
      <c r="A124" s="29" t="s">
        <v>440</v>
      </c>
      <c r="B124" s="1" t="s">
        <v>245</v>
      </c>
      <c r="C124" s="1" t="s">
        <v>472</v>
      </c>
      <c r="D124" s="1" t="s">
        <v>444</v>
      </c>
      <c r="E124" s="30" t="s">
        <v>473</v>
      </c>
    </row>
    <row r="125" customFormat="false" ht="12.75" hidden="false" customHeight="false" outlineLevel="0" collapsed="false">
      <c r="A125" s="29" t="s">
        <v>431</v>
      </c>
      <c r="B125" s="1" t="s">
        <v>74</v>
      </c>
      <c r="C125" s="1" t="s">
        <v>67</v>
      </c>
      <c r="D125" s="1" t="s">
        <v>130</v>
      </c>
      <c r="E125" s="30" t="s">
        <v>474</v>
      </c>
    </row>
    <row r="126" customFormat="false" ht="12.75" hidden="false" customHeight="false" outlineLevel="0" collapsed="false">
      <c r="A126" s="29" t="s">
        <v>435</v>
      </c>
      <c r="B126" s="1" t="s">
        <v>245</v>
      </c>
      <c r="C126" s="1" t="s">
        <v>67</v>
      </c>
      <c r="D126" s="1" t="s">
        <v>217</v>
      </c>
      <c r="E126" s="30" t="s">
        <v>475</v>
      </c>
    </row>
    <row r="127" customFormat="false" ht="12.75" hidden="false" customHeight="false" outlineLevel="0" collapsed="false">
      <c r="A127" s="29" t="s">
        <v>428</v>
      </c>
      <c r="B127" s="1" t="s">
        <v>110</v>
      </c>
      <c r="C127" s="1" t="s">
        <v>70</v>
      </c>
      <c r="D127" s="1" t="s">
        <v>122</v>
      </c>
      <c r="E127" s="30" t="s">
        <v>476</v>
      </c>
    </row>
    <row r="128" customFormat="false" ht="12.75" hidden="false" customHeight="false" outlineLevel="0" collapsed="false">
      <c r="A128" s="29" t="s">
        <v>400</v>
      </c>
      <c r="B128" s="1" t="s">
        <v>74</v>
      </c>
      <c r="C128" s="1" t="s">
        <v>107</v>
      </c>
      <c r="D128" s="1" t="s">
        <v>121</v>
      </c>
      <c r="E128" s="30" t="s">
        <v>477</v>
      </c>
    </row>
    <row r="129" customFormat="false" ht="12.75" hidden="false" customHeight="false" outlineLevel="0" collapsed="false">
      <c r="A129" s="29" t="s">
        <v>372</v>
      </c>
      <c r="B129" s="1" t="s">
        <v>74</v>
      </c>
      <c r="C129" s="1" t="s">
        <v>105</v>
      </c>
      <c r="D129" s="1" t="s">
        <v>149</v>
      </c>
      <c r="E129" s="30" t="s">
        <v>478</v>
      </c>
    </row>
    <row r="130" customFormat="false" ht="12.75" hidden="false" customHeight="false" outlineLevel="0" collapsed="false">
      <c r="A130" s="29" t="s">
        <v>413</v>
      </c>
      <c r="B130" s="1" t="s">
        <v>74</v>
      </c>
      <c r="C130" s="1" t="s">
        <v>103</v>
      </c>
      <c r="D130" s="1" t="s">
        <v>362</v>
      </c>
      <c r="E130" s="30" t="s">
        <v>479</v>
      </c>
    </row>
  </sheetData>
  <mergeCells count="2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7:L17"/>
    <mergeCell ref="A20:L20"/>
    <mergeCell ref="A23:L23"/>
    <mergeCell ref="A28:L28"/>
    <mergeCell ref="A36:L36"/>
    <mergeCell ref="A42:L42"/>
    <mergeCell ref="A50:L50"/>
    <mergeCell ref="A54:L54"/>
    <mergeCell ref="A59:L59"/>
    <mergeCell ref="A62:L62"/>
    <mergeCell ref="A66:L6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RowHeight="12.75"/>
  <cols>
    <col collapsed="false" hidden="false" max="1" min="1" style="1" width="26.1887755102041"/>
    <col collapsed="false" hidden="false" max="2" min="2" style="1" width="18.6275510204082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6.3469387755102"/>
    <col collapsed="false" hidden="false" max="7" min="7" style="1" width="5.26530612244898"/>
    <col collapsed="false" hidden="false" max="9" min="8" style="1" width="1.88775510204082"/>
    <col collapsed="false" hidden="false" max="10" min="10" style="1" width="4.59183673469388"/>
    <col collapsed="false" hidden="false" max="11" min="11" style="1" width="5.26530612244898"/>
    <col collapsed="false" hidden="false" max="13" min="12" style="1" width="1.88775510204082"/>
    <col collapsed="false" hidden="false" max="14" min="14" style="1" width="4.59183673469388"/>
    <col collapsed="false" hidden="false" max="15" min="15" style="1" width="5.26530612244898"/>
    <col collapsed="false" hidden="false" max="17" min="16" style="1" width="1.88775510204082"/>
    <col collapsed="false" hidden="false" max="18" min="18" style="1" width="4.59183673469388"/>
    <col collapsed="false" hidden="false" max="19" min="19" style="1" width="6.47959183673469"/>
    <col collapsed="false" hidden="false" max="20" min="20" style="1" width="8.23469387755102"/>
    <col collapsed="false" hidden="false" max="21" min="21" style="1" width="7.1530612244898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480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60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75" hidden="false" customHeight="false" outlineLevel="0" collapsed="false">
      <c r="A6" s="22" t="s">
        <v>481</v>
      </c>
      <c r="B6" s="22" t="s">
        <v>482</v>
      </c>
      <c r="C6" s="22" t="s">
        <v>483</v>
      </c>
      <c r="D6" s="22" t="str">
        <f aca="false">"0,6033"</f>
        <v>0,6033</v>
      </c>
      <c r="E6" s="22" t="s">
        <v>484</v>
      </c>
      <c r="F6" s="22" t="s">
        <v>485</v>
      </c>
      <c r="G6" s="22" t="s">
        <v>86</v>
      </c>
      <c r="H6" s="23"/>
      <c r="I6" s="23"/>
      <c r="J6" s="23"/>
      <c r="K6" s="22" t="s">
        <v>222</v>
      </c>
      <c r="L6" s="23"/>
      <c r="M6" s="23"/>
      <c r="N6" s="23"/>
      <c r="O6" s="22" t="s">
        <v>86</v>
      </c>
      <c r="P6" s="23"/>
      <c r="Q6" s="23"/>
      <c r="R6" s="23"/>
      <c r="S6" s="22" t="n">
        <v>525</v>
      </c>
      <c r="T6" s="22" t="str">
        <f aca="false">"316,7325"</f>
        <v>316,7325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</row>
    <row r="8" customFormat="false" ht="15" hidden="false" customHeight="false" outlineLevel="0" collapsed="false">
      <c r="A8" s="0"/>
      <c r="B8" s="0"/>
      <c r="C8" s="0"/>
      <c r="D8" s="0"/>
      <c r="E8" s="20" t="s">
        <v>21</v>
      </c>
    </row>
    <row r="9" customFormat="false" ht="15" hidden="false" customHeight="false" outlineLevel="0" collapsed="false">
      <c r="A9" s="0"/>
      <c r="B9" s="0"/>
      <c r="C9" s="0"/>
      <c r="D9" s="0"/>
      <c r="E9" s="20" t="s">
        <v>22</v>
      </c>
    </row>
    <row r="10" customFormat="false" ht="15" hidden="false" customHeight="false" outlineLevel="0" collapsed="false">
      <c r="A10" s="0"/>
      <c r="B10" s="0"/>
      <c r="C10" s="0"/>
      <c r="D10" s="0"/>
      <c r="E10" s="20" t="s">
        <v>23</v>
      </c>
    </row>
    <row r="11" customFormat="false" ht="12.75" hidden="false" customHeight="false" outlineLevel="0" collapsed="false">
      <c r="A11" s="0"/>
      <c r="B11" s="0"/>
      <c r="C11" s="0"/>
      <c r="D11" s="0"/>
      <c r="E11" s="1" t="s">
        <v>24</v>
      </c>
    </row>
    <row r="12" customFormat="false" ht="12.75" hidden="false" customHeight="false" outlineLevel="0" collapsed="false">
      <c r="A12" s="0"/>
      <c r="B12" s="0"/>
      <c r="C12" s="0"/>
      <c r="D12" s="0"/>
      <c r="E12" s="1" t="s">
        <v>25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26</v>
      </c>
    </row>
    <row r="14" customFormat="false" ht="12.75" hidden="false" customHeight="false" outlineLevel="0" collapsed="false">
      <c r="A14" s="0"/>
      <c r="B14" s="0"/>
      <c r="C14" s="0"/>
      <c r="D14" s="0"/>
      <c r="E14" s="0"/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8" hidden="false" customHeight="false" outlineLevel="0" collapsed="false">
      <c r="A16" s="21" t="s">
        <v>27</v>
      </c>
      <c r="B16" s="21"/>
      <c r="C16" s="0"/>
      <c r="D16" s="0"/>
      <c r="E16" s="0"/>
    </row>
    <row r="17" customFormat="false" ht="15" hidden="false" customHeight="false" outlineLevel="0" collapsed="false">
      <c r="A17" s="25" t="s">
        <v>60</v>
      </c>
      <c r="B17" s="25"/>
      <c r="C17" s="0"/>
      <c r="D17" s="0"/>
      <c r="E17" s="0"/>
    </row>
    <row r="18" customFormat="false" ht="14.25" hidden="false" customHeight="false" outlineLevel="0" collapsed="false">
      <c r="A18" s="26" t="s">
        <v>61</v>
      </c>
      <c r="B18" s="27"/>
      <c r="C18" s="0"/>
      <c r="D18" s="0"/>
      <c r="E18" s="0"/>
    </row>
    <row r="19" customFormat="false" ht="15" hidden="false" customHeight="false" outlineLevel="0" collapsed="false">
      <c r="A19" s="28" t="s">
        <v>1</v>
      </c>
      <c r="B19" s="28" t="s">
        <v>62</v>
      </c>
      <c r="C19" s="28" t="s">
        <v>63</v>
      </c>
      <c r="D19" s="28" t="s">
        <v>8</v>
      </c>
      <c r="E19" s="28" t="s">
        <v>64</v>
      </c>
    </row>
    <row r="20" customFormat="false" ht="12.75" hidden="false" customHeight="false" outlineLevel="0" collapsed="false">
      <c r="A20" s="29" t="s">
        <v>481</v>
      </c>
      <c r="B20" s="1" t="s">
        <v>61</v>
      </c>
      <c r="C20" s="1" t="s">
        <v>103</v>
      </c>
      <c r="D20" s="1" t="s">
        <v>486</v>
      </c>
      <c r="E20" s="30" t="s">
        <v>487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75"/>
  <cols>
    <col collapsed="false" hidden="false" max="1" min="1" style="1" width="26.1887755102041"/>
    <col collapsed="false" hidden="false" max="2" min="2" style="1" width="18.6275510204082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7.8061224489796"/>
    <col collapsed="false" hidden="false" max="7" min="7" style="1" width="5.66836734693878"/>
    <col collapsed="false" hidden="false" max="9" min="8" style="1" width="5.26530612244898"/>
    <col collapsed="false" hidden="false" max="10" min="10" style="1" width="4.59183673469388"/>
    <col collapsed="false" hidden="false" max="13" min="11" style="1" width="4.32142857142857"/>
    <col collapsed="false" hidden="false" max="14" min="14" style="1" width="4.59183673469388"/>
    <col collapsed="false" hidden="false" max="15" min="15" style="1" width="5.66836734693878"/>
    <col collapsed="false" hidden="false" max="17" min="16" style="1" width="5.26530612244898"/>
    <col collapsed="false" hidden="false" max="18" min="18" style="1" width="4.59183673469388"/>
    <col collapsed="false" hidden="false" max="19" min="19" style="1" width="6.47959183673469"/>
    <col collapsed="false" hidden="false" max="20" min="20" style="1" width="8.23469387755102"/>
    <col collapsed="false" hidden="false" max="21" min="21" style="1" width="7.1530612244898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488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4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145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75" hidden="false" customHeight="false" outlineLevel="0" collapsed="false">
      <c r="A6" s="22" t="s">
        <v>489</v>
      </c>
      <c r="B6" s="22" t="s">
        <v>490</v>
      </c>
      <c r="C6" s="22" t="s">
        <v>491</v>
      </c>
      <c r="D6" s="22" t="str">
        <f aca="false">"1,1282"</f>
        <v>1,1282</v>
      </c>
      <c r="E6" s="22" t="s">
        <v>41</v>
      </c>
      <c r="F6" s="22" t="s">
        <v>139</v>
      </c>
      <c r="G6" s="22" t="s">
        <v>120</v>
      </c>
      <c r="H6" s="22" t="s">
        <v>226</v>
      </c>
      <c r="I6" s="23" t="s">
        <v>222</v>
      </c>
      <c r="J6" s="23"/>
      <c r="K6" s="22" t="s">
        <v>492</v>
      </c>
      <c r="L6" s="22" t="s">
        <v>357</v>
      </c>
      <c r="M6" s="22" t="s">
        <v>337</v>
      </c>
      <c r="N6" s="23"/>
      <c r="O6" s="22" t="s">
        <v>120</v>
      </c>
      <c r="P6" s="22" t="s">
        <v>403</v>
      </c>
      <c r="Q6" s="23" t="s">
        <v>493</v>
      </c>
      <c r="R6" s="23"/>
      <c r="S6" s="22" t="n">
        <v>372.5</v>
      </c>
      <c r="T6" s="22" t="str">
        <f aca="false">"420,2545"</f>
        <v>420,2545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</row>
    <row r="8" customFormat="false" ht="15" hidden="false" customHeight="false" outlineLevel="0" collapsed="false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0"/>
    </row>
    <row r="9" customFormat="false" ht="12.8" hidden="false" customHeight="false" outlineLevel="0" collapsed="false">
      <c r="A9" s="22" t="s">
        <v>494</v>
      </c>
      <c r="B9" s="22" t="s">
        <v>495</v>
      </c>
      <c r="C9" s="22" t="s">
        <v>496</v>
      </c>
      <c r="D9" s="22" t="str">
        <f aca="false">"0,5502"</f>
        <v>0,5502</v>
      </c>
      <c r="E9" s="22" t="s">
        <v>41</v>
      </c>
      <c r="F9" s="22" t="s">
        <v>34</v>
      </c>
      <c r="G9" s="23" t="s">
        <v>497</v>
      </c>
      <c r="H9" s="23" t="s">
        <v>497</v>
      </c>
      <c r="I9" s="23" t="s">
        <v>498</v>
      </c>
      <c r="J9" s="23"/>
      <c r="K9" s="23"/>
      <c r="L9" s="23"/>
      <c r="M9" s="23"/>
      <c r="N9" s="23"/>
      <c r="O9" s="23"/>
      <c r="P9" s="23"/>
      <c r="Q9" s="23"/>
      <c r="R9" s="23"/>
      <c r="S9" s="22" t="n">
        <v>0</v>
      </c>
      <c r="T9" s="22" t="str">
        <f aca="false">"0,0000"</f>
        <v>0,0000</v>
      </c>
      <c r="U9" s="22"/>
    </row>
    <row r="10" customFormat="false" ht="12.75" hidden="false" customHeight="false" outlineLevel="0" collapsed="false">
      <c r="A10" s="0"/>
      <c r="B10" s="0"/>
      <c r="C10" s="0"/>
      <c r="D10" s="0"/>
      <c r="E10" s="0"/>
    </row>
    <row r="11" customFormat="false" ht="15" hidden="false" customHeight="false" outlineLevel="0" collapsed="false">
      <c r="A11" s="0"/>
      <c r="B11" s="0"/>
      <c r="C11" s="0"/>
      <c r="D11" s="0"/>
      <c r="E11" s="20" t="s">
        <v>21</v>
      </c>
    </row>
    <row r="12" customFormat="false" ht="15" hidden="false" customHeight="false" outlineLevel="0" collapsed="false">
      <c r="A12" s="0"/>
      <c r="B12" s="0"/>
      <c r="C12" s="0"/>
      <c r="D12" s="0"/>
      <c r="E12" s="20" t="s">
        <v>22</v>
      </c>
    </row>
    <row r="13" customFormat="false" ht="15" hidden="false" customHeight="false" outlineLevel="0" collapsed="false">
      <c r="A13" s="0"/>
      <c r="B13" s="0"/>
      <c r="C13" s="0"/>
      <c r="D13" s="0"/>
      <c r="E13" s="20" t="s">
        <v>23</v>
      </c>
    </row>
    <row r="14" customFormat="false" ht="12.75" hidden="false" customHeight="false" outlineLevel="0" collapsed="false">
      <c r="A14" s="0"/>
      <c r="B14" s="0"/>
      <c r="C14" s="0"/>
      <c r="D14" s="0"/>
      <c r="E14" s="1" t="s">
        <v>24</v>
      </c>
    </row>
    <row r="15" customFormat="false" ht="12.75" hidden="false" customHeight="false" outlineLevel="0" collapsed="false">
      <c r="A15" s="0"/>
      <c r="B15" s="0"/>
      <c r="C15" s="0"/>
      <c r="D15" s="0"/>
      <c r="E15" s="1" t="s">
        <v>25</v>
      </c>
    </row>
    <row r="16" customFormat="false" ht="12.75" hidden="false" customHeight="false" outlineLevel="0" collapsed="false">
      <c r="A16" s="0"/>
      <c r="B16" s="0"/>
      <c r="C16" s="0"/>
      <c r="D16" s="0"/>
      <c r="E16" s="1" t="s">
        <v>26</v>
      </c>
    </row>
    <row r="17" customFormat="false" ht="12.75" hidden="false" customHeight="false" outlineLevel="0" collapsed="false">
      <c r="A17" s="0"/>
      <c r="B17" s="0"/>
      <c r="C17" s="0"/>
      <c r="D17" s="0"/>
      <c r="E17" s="0"/>
    </row>
    <row r="18" customFormat="false" ht="12.75" hidden="false" customHeight="false" outlineLevel="0" collapsed="false">
      <c r="A18" s="0"/>
      <c r="B18" s="0"/>
      <c r="C18" s="0"/>
      <c r="D18" s="0"/>
      <c r="E18" s="0"/>
    </row>
    <row r="19" customFormat="false" ht="18" hidden="false" customHeight="false" outlineLevel="0" collapsed="false">
      <c r="A19" s="21" t="s">
        <v>27</v>
      </c>
      <c r="B19" s="21"/>
      <c r="C19" s="0"/>
      <c r="D19" s="0"/>
      <c r="E19" s="0"/>
    </row>
    <row r="20" customFormat="false" ht="15" hidden="false" customHeight="false" outlineLevel="0" collapsed="false">
      <c r="A20" s="25" t="s">
        <v>233</v>
      </c>
      <c r="B20" s="25"/>
      <c r="C20" s="0"/>
      <c r="D20" s="0"/>
      <c r="E20" s="0"/>
    </row>
    <row r="21" customFormat="false" ht="14.25" hidden="false" customHeight="false" outlineLevel="0" collapsed="false">
      <c r="A21" s="26" t="s">
        <v>61</v>
      </c>
      <c r="B21" s="27"/>
      <c r="C21" s="0"/>
      <c r="D21" s="0"/>
      <c r="E21" s="0"/>
    </row>
    <row r="22" customFormat="false" ht="15" hidden="false" customHeight="false" outlineLevel="0" collapsed="false">
      <c r="A22" s="28" t="s">
        <v>1</v>
      </c>
      <c r="B22" s="28" t="s">
        <v>62</v>
      </c>
      <c r="C22" s="28" t="s">
        <v>63</v>
      </c>
      <c r="D22" s="28" t="s">
        <v>8</v>
      </c>
      <c r="E22" s="28" t="s">
        <v>64</v>
      </c>
    </row>
    <row r="23" customFormat="false" ht="12.75" hidden="false" customHeight="false" outlineLevel="0" collapsed="false">
      <c r="A23" s="29" t="s">
        <v>489</v>
      </c>
      <c r="B23" s="1" t="s">
        <v>61</v>
      </c>
      <c r="C23" s="1" t="s">
        <v>236</v>
      </c>
      <c r="D23" s="1" t="s">
        <v>499</v>
      </c>
      <c r="E23" s="30" t="s">
        <v>500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1020408163265"/>
    <col collapsed="false" hidden="false" max="9" min="7" style="1" width="5.26530612244898"/>
    <col collapsed="false" hidden="false" max="10" min="10" style="1" width="4.59183673469388"/>
    <col collapsed="false" hidden="false" max="11" min="11" style="1" width="5.66836734693878"/>
    <col collapsed="false" hidden="false" max="13" min="12" style="1" width="5.26530612244898"/>
    <col collapsed="false" hidden="false" max="14" min="14" style="1" width="4.59183673469388"/>
    <col collapsed="false" hidden="false" max="17" min="15" style="1" width="5.26530612244898"/>
    <col collapsed="false" hidden="false" max="18" min="18" style="1" width="4.59183673469388"/>
    <col collapsed="false" hidden="false" max="19" min="19" style="1" width="6.47959183673469"/>
    <col collapsed="false" hidden="false" max="20" min="20" style="1" width="8.23469387755102"/>
    <col collapsed="false" hidden="false" max="21" min="21" style="1" width="14.5816326530612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501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66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145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75" hidden="false" customHeight="false" outlineLevel="0" collapsed="false">
      <c r="A6" s="22" t="s">
        <v>502</v>
      </c>
      <c r="B6" s="22" t="s">
        <v>503</v>
      </c>
      <c r="C6" s="22" t="s">
        <v>504</v>
      </c>
      <c r="D6" s="22" t="str">
        <f aca="false">"1,1212"</f>
        <v>1,1212</v>
      </c>
      <c r="E6" s="22" t="s">
        <v>41</v>
      </c>
      <c r="F6" s="22" t="s">
        <v>139</v>
      </c>
      <c r="G6" s="22" t="s">
        <v>505</v>
      </c>
      <c r="H6" s="22" t="s">
        <v>506</v>
      </c>
      <c r="I6" s="23" t="s">
        <v>507</v>
      </c>
      <c r="J6" s="23"/>
      <c r="K6" s="22" t="s">
        <v>326</v>
      </c>
      <c r="L6" s="22" t="s">
        <v>327</v>
      </c>
      <c r="M6" s="23" t="s">
        <v>328</v>
      </c>
      <c r="N6" s="23"/>
      <c r="O6" s="22" t="s">
        <v>371</v>
      </c>
      <c r="P6" s="22" t="s">
        <v>149</v>
      </c>
      <c r="Q6" s="22" t="s">
        <v>342</v>
      </c>
      <c r="R6" s="23"/>
      <c r="S6" s="22" t="n">
        <v>265</v>
      </c>
      <c r="T6" s="22" t="str">
        <f aca="false">"297,1180"</f>
        <v>297,1180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</row>
    <row r="8" customFormat="false" ht="15" hidden="false" customHeight="false" outlineLevel="0" collapsed="false">
      <c r="A8" s="24" t="s">
        <v>312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0"/>
    </row>
    <row r="9" customFormat="false" ht="12.75" hidden="false" customHeight="false" outlineLevel="0" collapsed="false">
      <c r="A9" s="16" t="s">
        <v>508</v>
      </c>
      <c r="B9" s="16" t="s">
        <v>509</v>
      </c>
      <c r="C9" s="16" t="s">
        <v>510</v>
      </c>
      <c r="D9" s="16" t="str">
        <f aca="false">"1,0638"</f>
        <v>1,0638</v>
      </c>
      <c r="E9" s="16" t="s">
        <v>41</v>
      </c>
      <c r="F9" s="16" t="s">
        <v>511</v>
      </c>
      <c r="G9" s="16" t="s">
        <v>326</v>
      </c>
      <c r="H9" s="16" t="s">
        <v>327</v>
      </c>
      <c r="I9" s="16" t="s">
        <v>492</v>
      </c>
      <c r="J9" s="18"/>
      <c r="K9" s="16" t="s">
        <v>512</v>
      </c>
      <c r="L9" s="18" t="s">
        <v>513</v>
      </c>
      <c r="M9" s="16" t="s">
        <v>513</v>
      </c>
      <c r="N9" s="18"/>
      <c r="O9" s="16" t="s">
        <v>327</v>
      </c>
      <c r="P9" s="16" t="s">
        <v>492</v>
      </c>
      <c r="Q9" s="16" t="s">
        <v>337</v>
      </c>
      <c r="R9" s="18"/>
      <c r="S9" s="16" t="n">
        <v>177.5</v>
      </c>
      <c r="T9" s="16" t="str">
        <f aca="false">"188,8245"</f>
        <v>188,8245</v>
      </c>
      <c r="U9" s="16"/>
    </row>
    <row r="10" customFormat="false" ht="12.8" hidden="false" customHeight="false" outlineLevel="0" collapsed="false">
      <c r="A10" s="19" t="s">
        <v>514</v>
      </c>
      <c r="B10" s="19" t="s">
        <v>515</v>
      </c>
      <c r="C10" s="19" t="s">
        <v>510</v>
      </c>
      <c r="D10" s="19" t="str">
        <f aca="false">"1,0638"</f>
        <v>1,0638</v>
      </c>
      <c r="E10" s="19" t="s">
        <v>41</v>
      </c>
      <c r="F10" s="19" t="s">
        <v>155</v>
      </c>
      <c r="G10" s="19" t="s">
        <v>144</v>
      </c>
      <c r="H10" s="17" t="s">
        <v>140</v>
      </c>
      <c r="I10" s="17" t="s">
        <v>140</v>
      </c>
      <c r="J10" s="17"/>
      <c r="K10" s="19" t="s">
        <v>180</v>
      </c>
      <c r="L10" s="17" t="s">
        <v>507</v>
      </c>
      <c r="M10" s="17" t="s">
        <v>507</v>
      </c>
      <c r="N10" s="17"/>
      <c r="O10" s="19" t="s">
        <v>226</v>
      </c>
      <c r="P10" s="17" t="s">
        <v>222</v>
      </c>
      <c r="Q10" s="17"/>
      <c r="R10" s="17"/>
      <c r="S10" s="19" t="s">
        <v>516</v>
      </c>
      <c r="T10" s="19" t="s">
        <v>517</v>
      </c>
      <c r="U10" s="19"/>
    </row>
    <row r="11" customFormat="false" ht="12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</row>
    <row r="12" customFormat="false" ht="15" hidden="false" customHeight="false" outlineLevel="0" collapsed="false">
      <c r="A12" s="24" t="s">
        <v>151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0"/>
    </row>
    <row r="13" customFormat="false" ht="12.75" hidden="false" customHeight="false" outlineLevel="0" collapsed="false">
      <c r="A13" s="22" t="s">
        <v>152</v>
      </c>
      <c r="B13" s="22" t="s">
        <v>153</v>
      </c>
      <c r="C13" s="22" t="s">
        <v>154</v>
      </c>
      <c r="D13" s="22" t="str">
        <f aca="false">"1,0301"</f>
        <v>1,0301</v>
      </c>
      <c r="E13" s="22" t="s">
        <v>41</v>
      </c>
      <c r="F13" s="22" t="s">
        <v>155</v>
      </c>
      <c r="G13" s="23" t="s">
        <v>337</v>
      </c>
      <c r="H13" s="22" t="s">
        <v>337</v>
      </c>
      <c r="I13" s="23" t="s">
        <v>180</v>
      </c>
      <c r="J13" s="23"/>
      <c r="K13" s="22" t="s">
        <v>326</v>
      </c>
      <c r="L13" s="22" t="s">
        <v>327</v>
      </c>
      <c r="M13" s="23" t="s">
        <v>492</v>
      </c>
      <c r="N13" s="23"/>
      <c r="O13" s="22" t="s">
        <v>171</v>
      </c>
      <c r="P13" s="23" t="s">
        <v>193</v>
      </c>
      <c r="Q13" s="23" t="s">
        <v>193</v>
      </c>
      <c r="R13" s="23"/>
      <c r="S13" s="22" t="n">
        <v>245</v>
      </c>
      <c r="T13" s="22" t="str">
        <f aca="false">"252,3664"</f>
        <v>252,3664</v>
      </c>
      <c r="U13" s="22"/>
    </row>
    <row r="14" customFormat="false" ht="12.7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</row>
    <row r="15" customFormat="false" ht="15" hidden="false" customHeight="false" outlineLevel="0" collapsed="false">
      <c r="A15" s="24" t="s">
        <v>163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0"/>
    </row>
    <row r="16" customFormat="false" ht="12.75" hidden="false" customHeight="false" outlineLevel="0" collapsed="false">
      <c r="A16" s="22" t="s">
        <v>167</v>
      </c>
      <c r="B16" s="22" t="s">
        <v>518</v>
      </c>
      <c r="C16" s="22" t="s">
        <v>169</v>
      </c>
      <c r="D16" s="22" t="str">
        <f aca="false">"0,9266"</f>
        <v>0,9266</v>
      </c>
      <c r="E16" s="22" t="s">
        <v>41</v>
      </c>
      <c r="F16" s="22" t="s">
        <v>170</v>
      </c>
      <c r="G16" s="22" t="s">
        <v>492</v>
      </c>
      <c r="H16" s="22" t="s">
        <v>337</v>
      </c>
      <c r="I16" s="22" t="s">
        <v>180</v>
      </c>
      <c r="J16" s="23"/>
      <c r="K16" s="22" t="s">
        <v>519</v>
      </c>
      <c r="L16" s="22" t="s">
        <v>324</v>
      </c>
      <c r="M16" s="22" t="s">
        <v>325</v>
      </c>
      <c r="N16" s="23"/>
      <c r="O16" s="22" t="s">
        <v>175</v>
      </c>
      <c r="P16" s="22" t="s">
        <v>144</v>
      </c>
      <c r="Q16" s="22" t="s">
        <v>162</v>
      </c>
      <c r="R16" s="23"/>
      <c r="S16" s="22" t="n">
        <v>235</v>
      </c>
      <c r="T16" s="22" t="str">
        <f aca="false">"217,7627"</f>
        <v>217,7627</v>
      </c>
      <c r="U16" s="22"/>
    </row>
    <row r="17" customFormat="false" ht="12.7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</row>
    <row r="18" customFormat="false" ht="15" hidden="false" customHeight="false" outlineLevel="0" collapsed="false">
      <c r="A18" s="24" t="s">
        <v>79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0"/>
    </row>
    <row r="19" customFormat="false" ht="12.75" hidden="false" customHeight="false" outlineLevel="0" collapsed="false">
      <c r="A19" s="22" t="s">
        <v>520</v>
      </c>
      <c r="B19" s="22" t="s">
        <v>521</v>
      </c>
      <c r="C19" s="22" t="s">
        <v>522</v>
      </c>
      <c r="D19" s="22" t="str">
        <f aca="false">"0,8572"</f>
        <v>0,8572</v>
      </c>
      <c r="E19" s="22" t="s">
        <v>41</v>
      </c>
      <c r="F19" s="22" t="s">
        <v>523</v>
      </c>
      <c r="G19" s="22" t="s">
        <v>124</v>
      </c>
      <c r="H19" s="23" t="s">
        <v>144</v>
      </c>
      <c r="I19" s="23" t="s">
        <v>144</v>
      </c>
      <c r="J19" s="23"/>
      <c r="K19" s="22" t="s">
        <v>524</v>
      </c>
      <c r="L19" s="22" t="s">
        <v>327</v>
      </c>
      <c r="M19" s="23" t="s">
        <v>328</v>
      </c>
      <c r="N19" s="23"/>
      <c r="O19" s="22" t="s">
        <v>171</v>
      </c>
      <c r="P19" s="22" t="s">
        <v>157</v>
      </c>
      <c r="Q19" s="22" t="s">
        <v>193</v>
      </c>
      <c r="R19" s="23"/>
      <c r="S19" s="22" t="n">
        <v>280</v>
      </c>
      <c r="T19" s="22" t="str">
        <f aca="false">"240,0020"</f>
        <v>240,0020</v>
      </c>
      <c r="U19" s="22" t="s">
        <v>525</v>
      </c>
    </row>
    <row r="20" customFormat="false" ht="12.75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</row>
    <row r="21" customFormat="false" ht="15" hidden="false" customHeight="false" outlineLevel="0" collapsed="false">
      <c r="A21" s="24" t="s">
        <v>163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0"/>
    </row>
    <row r="22" customFormat="false" ht="12.75" hidden="false" customHeight="false" outlineLevel="0" collapsed="false">
      <c r="A22" s="22" t="s">
        <v>190</v>
      </c>
      <c r="B22" s="22" t="s">
        <v>191</v>
      </c>
      <c r="C22" s="22" t="s">
        <v>192</v>
      </c>
      <c r="D22" s="22" t="str">
        <f aca="false">"0,7570"</f>
        <v>0,7570</v>
      </c>
      <c r="E22" s="22" t="s">
        <v>41</v>
      </c>
      <c r="F22" s="22" t="s">
        <v>170</v>
      </c>
      <c r="G22" s="22" t="s">
        <v>144</v>
      </c>
      <c r="H22" s="22" t="s">
        <v>162</v>
      </c>
      <c r="I22" s="23" t="s">
        <v>171</v>
      </c>
      <c r="J22" s="23"/>
      <c r="K22" s="22" t="s">
        <v>492</v>
      </c>
      <c r="L22" s="22" t="s">
        <v>337</v>
      </c>
      <c r="M22" s="23" t="s">
        <v>180</v>
      </c>
      <c r="N22" s="23"/>
      <c r="O22" s="22" t="s">
        <v>162</v>
      </c>
      <c r="P22" s="23" t="s">
        <v>171</v>
      </c>
      <c r="Q22" s="22" t="s">
        <v>171</v>
      </c>
      <c r="R22" s="23"/>
      <c r="S22" s="22" t="n">
        <v>300</v>
      </c>
      <c r="T22" s="22" t="str">
        <f aca="false">"227,1150"</f>
        <v>227,1150</v>
      </c>
      <c r="U22" s="22"/>
    </row>
    <row r="23" customFormat="false" ht="12.75" hidden="false" customHeight="false" outlineLevel="0" collapsed="false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</row>
    <row r="24" customFormat="false" ht="15" hidden="false" customHeight="false" outlineLevel="0" collapsed="false">
      <c r="A24" s="24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0"/>
    </row>
    <row r="25" customFormat="false" ht="12.75" hidden="false" customHeight="false" outlineLevel="0" collapsed="false">
      <c r="A25" s="22" t="s">
        <v>526</v>
      </c>
      <c r="B25" s="22" t="s">
        <v>527</v>
      </c>
      <c r="C25" s="22" t="s">
        <v>528</v>
      </c>
      <c r="D25" s="22" t="str">
        <f aca="false">"0,6482"</f>
        <v>0,6482</v>
      </c>
      <c r="E25" s="22" t="s">
        <v>41</v>
      </c>
      <c r="F25" s="22" t="s">
        <v>99</v>
      </c>
      <c r="G25" s="22" t="s">
        <v>122</v>
      </c>
      <c r="H25" s="22" t="s">
        <v>36</v>
      </c>
      <c r="I25" s="22" t="s">
        <v>412</v>
      </c>
      <c r="J25" s="23"/>
      <c r="K25" s="22" t="s">
        <v>157</v>
      </c>
      <c r="L25" s="22" t="s">
        <v>363</v>
      </c>
      <c r="M25" s="23" t="s">
        <v>120</v>
      </c>
      <c r="N25" s="23"/>
      <c r="O25" s="22" t="s">
        <v>101</v>
      </c>
      <c r="P25" s="22" t="s">
        <v>91</v>
      </c>
      <c r="Q25" s="23" t="s">
        <v>92</v>
      </c>
      <c r="R25" s="23"/>
      <c r="S25" s="22" t="n">
        <v>540</v>
      </c>
      <c r="T25" s="22" t="str">
        <f aca="false">"350,0280"</f>
        <v>350,0280</v>
      </c>
      <c r="U25" s="22"/>
    </row>
    <row r="26" customFormat="false" ht="12.7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</row>
    <row r="27" customFormat="false" ht="15" hidden="false" customHeight="false" outlineLevel="0" collapsed="false">
      <c r="A27" s="24" t="s">
        <v>87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0"/>
    </row>
    <row r="28" customFormat="false" ht="12.8" hidden="false" customHeight="false" outlineLevel="0" collapsed="false">
      <c r="A28" s="16" t="s">
        <v>529</v>
      </c>
      <c r="B28" s="16" t="s">
        <v>530</v>
      </c>
      <c r="C28" s="16" t="s">
        <v>531</v>
      </c>
      <c r="D28" s="16" t="str">
        <f aca="false">"0,6857"</f>
        <v>0,6857</v>
      </c>
      <c r="E28" s="16" t="s">
        <v>296</v>
      </c>
      <c r="F28" s="16" t="s">
        <v>42</v>
      </c>
      <c r="G28" s="16" t="s">
        <v>222</v>
      </c>
      <c r="H28" s="18" t="s">
        <v>35</v>
      </c>
      <c r="I28" s="18" t="s">
        <v>35</v>
      </c>
      <c r="J28" s="18"/>
      <c r="K28" s="16" t="s">
        <v>171</v>
      </c>
      <c r="L28" s="16" t="s">
        <v>157</v>
      </c>
      <c r="M28" s="18" t="s">
        <v>342</v>
      </c>
      <c r="N28" s="18"/>
      <c r="O28" s="16" t="s">
        <v>100</v>
      </c>
      <c r="P28" s="16" t="s">
        <v>217</v>
      </c>
      <c r="Q28" s="18"/>
      <c r="R28" s="18"/>
      <c r="S28" s="16" t="n">
        <v>490</v>
      </c>
      <c r="T28" s="16" t="str">
        <f aca="false">"336,0100"</f>
        <v>336,0100</v>
      </c>
      <c r="U28" s="16"/>
    </row>
    <row r="29" customFormat="false" ht="12.75" hidden="false" customHeight="false" outlineLevel="0" collapsed="false">
      <c r="A29" s="19" t="s">
        <v>404</v>
      </c>
      <c r="B29" s="19" t="s">
        <v>405</v>
      </c>
      <c r="C29" s="19" t="s">
        <v>406</v>
      </c>
      <c r="D29" s="19" t="str">
        <f aca="false">"0,8626"</f>
        <v>0,8626</v>
      </c>
      <c r="E29" s="19" t="s">
        <v>41</v>
      </c>
      <c r="F29" s="19" t="s">
        <v>352</v>
      </c>
      <c r="G29" s="19" t="s">
        <v>189</v>
      </c>
      <c r="H29" s="17"/>
      <c r="I29" s="17"/>
      <c r="J29" s="17"/>
      <c r="K29" s="19" t="s">
        <v>226</v>
      </c>
      <c r="L29" s="19" t="s">
        <v>222</v>
      </c>
      <c r="M29" s="17"/>
      <c r="N29" s="17"/>
      <c r="O29" s="19" t="s">
        <v>35</v>
      </c>
      <c r="P29" s="19" t="s">
        <v>412</v>
      </c>
      <c r="Q29" s="19" t="s">
        <v>100</v>
      </c>
      <c r="R29" s="17"/>
      <c r="S29" s="19" t="n">
        <v>540</v>
      </c>
      <c r="T29" s="19" t="str">
        <f aca="false">"465,8122"</f>
        <v>465,8122</v>
      </c>
      <c r="U29" s="19" t="s">
        <v>408</v>
      </c>
    </row>
    <row r="30" customFormat="false" ht="12.75" hidden="false" customHeight="false" outlineLevel="0" collapsed="false">
      <c r="A30" s="0"/>
      <c r="B30" s="0"/>
      <c r="C30" s="0"/>
      <c r="D30" s="0"/>
      <c r="E30" s="0"/>
    </row>
    <row r="31" customFormat="false" ht="15" hidden="false" customHeight="false" outlineLevel="0" collapsed="false">
      <c r="A31" s="0"/>
      <c r="B31" s="0"/>
      <c r="C31" s="0"/>
      <c r="D31" s="0"/>
      <c r="E31" s="20" t="s">
        <v>21</v>
      </c>
    </row>
    <row r="32" customFormat="false" ht="15" hidden="false" customHeight="false" outlineLevel="0" collapsed="false">
      <c r="A32" s="0"/>
      <c r="B32" s="0"/>
      <c r="C32" s="0"/>
      <c r="D32" s="0"/>
      <c r="E32" s="20" t="s">
        <v>22</v>
      </c>
    </row>
    <row r="33" customFormat="false" ht="15" hidden="false" customHeight="false" outlineLevel="0" collapsed="false">
      <c r="A33" s="0"/>
      <c r="B33" s="0"/>
      <c r="C33" s="0"/>
      <c r="D33" s="0"/>
      <c r="E33" s="20" t="s">
        <v>23</v>
      </c>
    </row>
    <row r="34" customFormat="false" ht="12.75" hidden="false" customHeight="false" outlineLevel="0" collapsed="false">
      <c r="A34" s="0"/>
      <c r="B34" s="0"/>
      <c r="C34" s="0"/>
      <c r="D34" s="0"/>
      <c r="E34" s="1" t="s">
        <v>24</v>
      </c>
    </row>
    <row r="35" customFormat="false" ht="12.75" hidden="false" customHeight="false" outlineLevel="0" collapsed="false">
      <c r="A35" s="0"/>
      <c r="B35" s="0"/>
      <c r="C35" s="0"/>
      <c r="D35" s="0"/>
      <c r="E35" s="1" t="s">
        <v>25</v>
      </c>
    </row>
    <row r="36" customFormat="false" ht="12.75" hidden="false" customHeight="false" outlineLevel="0" collapsed="false">
      <c r="A36" s="0"/>
      <c r="B36" s="0"/>
      <c r="C36" s="0"/>
      <c r="D36" s="0"/>
      <c r="E36" s="1" t="s">
        <v>26</v>
      </c>
    </row>
    <row r="37" customFormat="false" ht="12.75" hidden="false" customHeight="false" outlineLevel="0" collapsed="false">
      <c r="A37" s="0"/>
      <c r="B37" s="0"/>
      <c r="C37" s="0"/>
      <c r="D37" s="0"/>
      <c r="E37" s="0"/>
    </row>
    <row r="38" customFormat="false" ht="12.75" hidden="false" customHeight="false" outlineLevel="0" collapsed="false">
      <c r="A38" s="0"/>
      <c r="B38" s="0"/>
      <c r="C38" s="0"/>
      <c r="D38" s="0"/>
      <c r="E38" s="0"/>
    </row>
    <row r="39" customFormat="false" ht="18" hidden="false" customHeight="false" outlineLevel="0" collapsed="false">
      <c r="A39" s="21" t="s">
        <v>27</v>
      </c>
      <c r="B39" s="21"/>
      <c r="C39" s="0"/>
      <c r="D39" s="0"/>
      <c r="E39" s="0"/>
    </row>
    <row r="40" customFormat="false" ht="15" hidden="false" customHeight="false" outlineLevel="0" collapsed="false">
      <c r="A40" s="25" t="s">
        <v>233</v>
      </c>
      <c r="B40" s="25"/>
      <c r="C40" s="0"/>
      <c r="D40" s="0"/>
      <c r="E40" s="0"/>
    </row>
    <row r="41" customFormat="false" ht="14.25" hidden="false" customHeight="false" outlineLevel="0" collapsed="false">
      <c r="A41" s="26" t="s">
        <v>61</v>
      </c>
      <c r="B41" s="27"/>
      <c r="C41" s="0"/>
      <c r="D41" s="0"/>
      <c r="E41" s="0"/>
    </row>
    <row r="42" customFormat="false" ht="15" hidden="false" customHeight="false" outlineLevel="0" collapsed="false">
      <c r="A42" s="28" t="s">
        <v>1</v>
      </c>
      <c r="B42" s="28" t="s">
        <v>62</v>
      </c>
      <c r="C42" s="28" t="s">
        <v>63</v>
      </c>
      <c r="D42" s="28" t="s">
        <v>8</v>
      </c>
      <c r="E42" s="28" t="s">
        <v>64</v>
      </c>
    </row>
    <row r="43" customFormat="false" ht="12.8" hidden="false" customHeight="false" outlineLevel="0" collapsed="false">
      <c r="A43" s="29" t="s">
        <v>514</v>
      </c>
      <c r="B43" s="1" t="s">
        <v>61</v>
      </c>
      <c r="C43" s="1" t="s">
        <v>320</v>
      </c>
      <c r="D43" s="1" t="s">
        <v>19</v>
      </c>
      <c r="E43" s="30" t="s">
        <v>517</v>
      </c>
    </row>
    <row r="44" customFormat="false" ht="12.75" hidden="false" customHeight="false" outlineLevel="0" collapsed="false">
      <c r="A44" s="29" t="s">
        <v>502</v>
      </c>
      <c r="B44" s="1" t="s">
        <v>61</v>
      </c>
      <c r="C44" s="1" t="s">
        <v>236</v>
      </c>
      <c r="D44" s="1" t="s">
        <v>532</v>
      </c>
      <c r="E44" s="30" t="s">
        <v>533</v>
      </c>
    </row>
    <row r="45" customFormat="false" ht="12.75" hidden="false" customHeight="false" outlineLevel="0" collapsed="false">
      <c r="A45" s="29" t="s">
        <v>520</v>
      </c>
      <c r="B45" s="1" t="s">
        <v>61</v>
      </c>
      <c r="C45" s="1" t="s">
        <v>105</v>
      </c>
      <c r="D45" s="1" t="s">
        <v>534</v>
      </c>
      <c r="E45" s="30" t="s">
        <v>535</v>
      </c>
    </row>
    <row r="46" customFormat="false" ht="12.75" hidden="false" customHeight="false" outlineLevel="0" collapsed="false">
      <c r="A46" s="29" t="s">
        <v>167</v>
      </c>
      <c r="B46" s="1" t="s">
        <v>61</v>
      </c>
      <c r="C46" s="1" t="s">
        <v>241</v>
      </c>
      <c r="D46" s="1" t="s">
        <v>319</v>
      </c>
      <c r="E46" s="30" t="s">
        <v>536</v>
      </c>
    </row>
    <row r="47" customFormat="false" ht="12.75" hidden="false" customHeight="false" outlineLevel="0" collapsed="false">
      <c r="A47" s="29" t="s">
        <v>508</v>
      </c>
      <c r="B47" s="1" t="s">
        <v>61</v>
      </c>
      <c r="C47" s="1" t="s">
        <v>320</v>
      </c>
      <c r="D47" s="1" t="s">
        <v>36</v>
      </c>
      <c r="E47" s="30" t="s">
        <v>537</v>
      </c>
    </row>
    <row r="48" customFormat="false" ht="12.75" hidden="false" customHeight="false" outlineLevel="0" collapsed="false">
      <c r="A48" s="0"/>
      <c r="B48" s="0"/>
      <c r="C48" s="0"/>
      <c r="D48" s="0"/>
      <c r="E48" s="0"/>
    </row>
    <row r="49" customFormat="false" ht="14.25" hidden="false" customHeight="false" outlineLevel="0" collapsed="false">
      <c r="A49" s="26" t="s">
        <v>73</v>
      </c>
      <c r="B49" s="27"/>
      <c r="C49" s="0"/>
      <c r="D49" s="0"/>
      <c r="E49" s="0"/>
    </row>
    <row r="50" customFormat="false" ht="15" hidden="false" customHeight="false" outlineLevel="0" collapsed="false">
      <c r="A50" s="28" t="s">
        <v>1</v>
      </c>
      <c r="B50" s="28" t="s">
        <v>62</v>
      </c>
      <c r="C50" s="28" t="s">
        <v>63</v>
      </c>
      <c r="D50" s="28" t="s">
        <v>8</v>
      </c>
      <c r="E50" s="28" t="s">
        <v>64</v>
      </c>
    </row>
    <row r="51" customFormat="false" ht="12.75" hidden="false" customHeight="false" outlineLevel="0" collapsed="false">
      <c r="A51" s="29" t="s">
        <v>152</v>
      </c>
      <c r="B51" s="1" t="s">
        <v>74</v>
      </c>
      <c r="C51" s="1" t="s">
        <v>243</v>
      </c>
      <c r="D51" s="1" t="s">
        <v>444</v>
      </c>
      <c r="E51" s="30" t="s">
        <v>538</v>
      </c>
    </row>
    <row r="52" customFormat="false" ht="12.75" hidden="false" customHeight="false" outlineLevel="0" collapsed="false">
      <c r="A52" s="0"/>
      <c r="B52" s="0"/>
      <c r="C52" s="0"/>
      <c r="D52" s="0"/>
      <c r="E52" s="0"/>
    </row>
    <row r="53" customFormat="false" ht="12.75" hidden="false" customHeight="false" outlineLevel="0" collapsed="false">
      <c r="A53" s="0"/>
      <c r="B53" s="0"/>
      <c r="C53" s="0"/>
      <c r="D53" s="0"/>
      <c r="E53" s="0"/>
    </row>
    <row r="54" customFormat="false" ht="15" hidden="false" customHeight="false" outlineLevel="0" collapsed="false">
      <c r="A54" s="25" t="s">
        <v>60</v>
      </c>
      <c r="B54" s="25"/>
      <c r="C54" s="0"/>
      <c r="D54" s="0"/>
      <c r="E54" s="0"/>
    </row>
    <row r="55" customFormat="false" ht="14.25" hidden="false" customHeight="false" outlineLevel="0" collapsed="false">
      <c r="A55" s="26" t="s">
        <v>61</v>
      </c>
      <c r="B55" s="27"/>
      <c r="C55" s="0"/>
      <c r="D55" s="0"/>
      <c r="E55" s="0"/>
    </row>
    <row r="56" customFormat="false" ht="15" hidden="false" customHeight="false" outlineLevel="0" collapsed="false">
      <c r="A56" s="28" t="s">
        <v>1</v>
      </c>
      <c r="B56" s="28" t="s">
        <v>62</v>
      </c>
      <c r="C56" s="28" t="s">
        <v>63</v>
      </c>
      <c r="D56" s="28" t="s">
        <v>8</v>
      </c>
      <c r="E56" s="28" t="s">
        <v>64</v>
      </c>
    </row>
    <row r="57" customFormat="false" ht="12.75" hidden="false" customHeight="false" outlineLevel="0" collapsed="false">
      <c r="A57" s="29" t="s">
        <v>526</v>
      </c>
      <c r="B57" s="1" t="s">
        <v>61</v>
      </c>
      <c r="C57" s="1" t="s">
        <v>76</v>
      </c>
      <c r="D57" s="1" t="s">
        <v>539</v>
      </c>
      <c r="E57" s="30" t="s">
        <v>540</v>
      </c>
    </row>
    <row r="58" customFormat="false" ht="12.75" hidden="false" customHeight="false" outlineLevel="0" collapsed="false">
      <c r="A58" s="29" t="s">
        <v>190</v>
      </c>
      <c r="B58" s="1" t="s">
        <v>61</v>
      </c>
      <c r="C58" s="1" t="s">
        <v>241</v>
      </c>
      <c r="D58" s="1" t="s">
        <v>18</v>
      </c>
      <c r="E58" s="30" t="s">
        <v>541</v>
      </c>
    </row>
    <row r="59" customFormat="false" ht="12.75" hidden="false" customHeight="false" outlineLevel="0" collapsed="false">
      <c r="A59" s="0"/>
      <c r="B59" s="0"/>
      <c r="C59" s="0"/>
      <c r="D59" s="0"/>
      <c r="E59" s="0"/>
    </row>
    <row r="60" customFormat="false" ht="14.25" hidden="false" customHeight="false" outlineLevel="0" collapsed="false">
      <c r="A60" s="26" t="s">
        <v>73</v>
      </c>
      <c r="B60" s="27"/>
      <c r="C60" s="0"/>
      <c r="D60" s="0"/>
      <c r="E60" s="0"/>
    </row>
    <row r="61" customFormat="false" ht="15" hidden="false" customHeight="false" outlineLevel="0" collapsed="false">
      <c r="A61" s="28" t="s">
        <v>1</v>
      </c>
      <c r="B61" s="28" t="s">
        <v>62</v>
      </c>
      <c r="C61" s="28" t="s">
        <v>63</v>
      </c>
      <c r="D61" s="28" t="s">
        <v>8</v>
      </c>
      <c r="E61" s="28" t="s">
        <v>64</v>
      </c>
    </row>
    <row r="62" customFormat="false" ht="12.75" hidden="false" customHeight="false" outlineLevel="0" collapsed="false">
      <c r="A62" s="29" t="s">
        <v>404</v>
      </c>
      <c r="B62" s="1" t="s">
        <v>264</v>
      </c>
      <c r="C62" s="1" t="s">
        <v>107</v>
      </c>
      <c r="D62" s="1" t="s">
        <v>539</v>
      </c>
      <c r="E62" s="30" t="s">
        <v>542</v>
      </c>
    </row>
    <row r="63" customFormat="false" ht="12.75" hidden="false" customHeight="false" outlineLevel="0" collapsed="false">
      <c r="A63" s="29" t="s">
        <v>529</v>
      </c>
      <c r="B63" s="1" t="s">
        <v>245</v>
      </c>
      <c r="C63" s="1" t="s">
        <v>107</v>
      </c>
      <c r="D63" s="1" t="s">
        <v>543</v>
      </c>
      <c r="E63" s="30" t="s">
        <v>544</v>
      </c>
    </row>
  </sheetData>
  <mergeCells count="21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2:T12"/>
    <mergeCell ref="A15:T15"/>
    <mergeCell ref="A18:T18"/>
    <mergeCell ref="A21:T21"/>
    <mergeCell ref="A24:T24"/>
    <mergeCell ref="A27:T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6428571428571"/>
    <col collapsed="false" hidden="false" max="7" min="7" style="1" width="5.66836734693878"/>
    <col collapsed="false" hidden="false" max="9" min="8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10.933673469387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545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56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16" t="s">
        <v>69</v>
      </c>
      <c r="B6" s="16" t="s">
        <v>546</v>
      </c>
      <c r="C6" s="16" t="s">
        <v>547</v>
      </c>
      <c r="D6" s="16" t="str">
        <f aca="false">"0,5529"</f>
        <v>0,5529</v>
      </c>
      <c r="E6" s="16" t="s">
        <v>41</v>
      </c>
      <c r="F6" s="16" t="s">
        <v>206</v>
      </c>
      <c r="G6" s="16" t="s">
        <v>548</v>
      </c>
      <c r="H6" s="16" t="s">
        <v>278</v>
      </c>
      <c r="I6" s="16" t="s">
        <v>71</v>
      </c>
      <c r="J6" s="18"/>
      <c r="K6" s="16" t="n">
        <v>262.5</v>
      </c>
      <c r="L6" s="16" t="str">
        <f aca="false">"145,1363"</f>
        <v>145,1363</v>
      </c>
      <c r="M6" s="16" t="s">
        <v>399</v>
      </c>
    </row>
    <row r="7" customFormat="false" ht="12.75" hidden="false" customHeight="false" outlineLevel="0" collapsed="false">
      <c r="A7" s="19" t="s">
        <v>69</v>
      </c>
      <c r="B7" s="19" t="s">
        <v>549</v>
      </c>
      <c r="C7" s="19" t="s">
        <v>547</v>
      </c>
      <c r="D7" s="19" t="str">
        <f aca="false">"0,5700"</f>
        <v>0,5700</v>
      </c>
      <c r="E7" s="19" t="s">
        <v>41</v>
      </c>
      <c r="F7" s="19" t="s">
        <v>206</v>
      </c>
      <c r="G7" s="19" t="s">
        <v>548</v>
      </c>
      <c r="H7" s="19" t="s">
        <v>278</v>
      </c>
      <c r="I7" s="19" t="s">
        <v>71</v>
      </c>
      <c r="J7" s="17"/>
      <c r="K7" s="19" t="n">
        <v>262.5</v>
      </c>
      <c r="L7" s="19" t="str">
        <f aca="false">"149,6355"</f>
        <v>149,6355</v>
      </c>
      <c r="M7" s="19" t="s">
        <v>399</v>
      </c>
    </row>
    <row r="8" customFormat="false" ht="12.75" hidden="false" customHeight="false" outlineLevel="0" collapsed="false">
      <c r="A8" s="0"/>
      <c r="B8" s="0"/>
      <c r="C8" s="0"/>
      <c r="D8" s="0"/>
      <c r="E8" s="0"/>
    </row>
    <row r="9" customFormat="false" ht="15" hidden="false" customHeight="false" outlineLevel="0" collapsed="false">
      <c r="A9" s="0"/>
      <c r="B9" s="0"/>
      <c r="C9" s="0"/>
      <c r="D9" s="0"/>
      <c r="E9" s="20" t="s">
        <v>21</v>
      </c>
    </row>
    <row r="10" customFormat="false" ht="15" hidden="false" customHeight="false" outlineLevel="0" collapsed="false">
      <c r="A10" s="0"/>
      <c r="B10" s="0"/>
      <c r="C10" s="0"/>
      <c r="D10" s="0"/>
      <c r="E10" s="20" t="s">
        <v>22</v>
      </c>
    </row>
    <row r="11" customFormat="false" ht="15" hidden="false" customHeight="false" outlineLevel="0" collapsed="false">
      <c r="A11" s="0"/>
      <c r="B11" s="0"/>
      <c r="C11" s="0"/>
      <c r="D11" s="0"/>
      <c r="E11" s="20" t="s">
        <v>23</v>
      </c>
    </row>
    <row r="12" customFormat="false" ht="12.75" hidden="false" customHeight="false" outlineLevel="0" collapsed="false">
      <c r="A12" s="0"/>
      <c r="B12" s="0"/>
      <c r="C12" s="0"/>
      <c r="D12" s="0"/>
      <c r="E12" s="1" t="s">
        <v>24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25</v>
      </c>
    </row>
    <row r="14" customFormat="false" ht="12.75" hidden="false" customHeight="false" outlineLevel="0" collapsed="false">
      <c r="A14" s="0"/>
      <c r="B14" s="0"/>
      <c r="C14" s="0"/>
      <c r="D14" s="0"/>
      <c r="E14" s="1" t="s">
        <v>26</v>
      </c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2.75" hidden="false" customHeight="false" outlineLevel="0" collapsed="false">
      <c r="A16" s="0"/>
      <c r="B16" s="0"/>
      <c r="C16" s="0"/>
      <c r="D16" s="0"/>
      <c r="E16" s="0"/>
    </row>
    <row r="17" customFormat="false" ht="18" hidden="false" customHeight="false" outlineLevel="0" collapsed="false">
      <c r="A17" s="21" t="s">
        <v>27</v>
      </c>
      <c r="B17" s="21"/>
      <c r="C17" s="0"/>
      <c r="D17" s="0"/>
      <c r="E17" s="0"/>
    </row>
    <row r="18" customFormat="false" ht="15" hidden="false" customHeight="false" outlineLevel="0" collapsed="false">
      <c r="A18" s="25" t="s">
        <v>60</v>
      </c>
      <c r="B18" s="25"/>
      <c r="C18" s="0"/>
      <c r="D18" s="0"/>
      <c r="E18" s="0"/>
    </row>
    <row r="19" customFormat="false" ht="14.25" hidden="false" customHeight="false" outlineLevel="0" collapsed="false">
      <c r="A19" s="26" t="s">
        <v>61</v>
      </c>
      <c r="B19" s="27"/>
      <c r="C19" s="0"/>
      <c r="D19" s="0"/>
      <c r="E19" s="0"/>
    </row>
    <row r="20" customFormat="false" ht="15" hidden="false" customHeight="false" outlineLevel="0" collapsed="false">
      <c r="A20" s="28" t="s">
        <v>1</v>
      </c>
      <c r="B20" s="28" t="s">
        <v>62</v>
      </c>
      <c r="C20" s="28" t="s">
        <v>63</v>
      </c>
      <c r="D20" s="28" t="s">
        <v>8</v>
      </c>
      <c r="E20" s="28" t="s">
        <v>64</v>
      </c>
    </row>
    <row r="21" customFormat="false" ht="12.75" hidden="false" customHeight="false" outlineLevel="0" collapsed="false">
      <c r="A21" s="29" t="s">
        <v>69</v>
      </c>
      <c r="B21" s="1" t="s">
        <v>61</v>
      </c>
      <c r="C21" s="1" t="s">
        <v>70</v>
      </c>
      <c r="D21" s="1" t="s">
        <v>71</v>
      </c>
      <c r="E21" s="30" t="s">
        <v>72</v>
      </c>
    </row>
    <row r="22" customFormat="false" ht="12.75" hidden="false" customHeight="false" outlineLevel="0" collapsed="false">
      <c r="A22" s="0"/>
      <c r="B22" s="0"/>
      <c r="C22" s="0"/>
      <c r="D22" s="0"/>
      <c r="E22" s="0"/>
    </row>
    <row r="23" customFormat="false" ht="14.25" hidden="false" customHeight="false" outlineLevel="0" collapsed="false">
      <c r="A23" s="26" t="s">
        <v>73</v>
      </c>
      <c r="B23" s="27"/>
      <c r="C23" s="0"/>
      <c r="D23" s="0"/>
      <c r="E23" s="0"/>
    </row>
    <row r="24" customFormat="false" ht="15" hidden="false" customHeight="false" outlineLevel="0" collapsed="false">
      <c r="A24" s="28" t="s">
        <v>1</v>
      </c>
      <c r="B24" s="28" t="s">
        <v>62</v>
      </c>
      <c r="C24" s="28" t="s">
        <v>63</v>
      </c>
      <c r="D24" s="28" t="s">
        <v>8</v>
      </c>
      <c r="E24" s="28" t="s">
        <v>64</v>
      </c>
    </row>
    <row r="25" customFormat="false" ht="12.75" hidden="false" customHeight="false" outlineLevel="0" collapsed="false">
      <c r="A25" s="29" t="s">
        <v>69</v>
      </c>
      <c r="B25" s="1" t="s">
        <v>74</v>
      </c>
      <c r="C25" s="1" t="s">
        <v>70</v>
      </c>
      <c r="D25" s="1" t="s">
        <v>71</v>
      </c>
      <c r="E25" s="30" t="s">
        <v>550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9.8418367346939"/>
    <col collapsed="false" hidden="false" max="6" min="6" style="1" width="39.1479591836735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10.6632653061225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551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63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16" t="s">
        <v>552</v>
      </c>
      <c r="B6" s="16" t="s">
        <v>553</v>
      </c>
      <c r="C6" s="16" t="s">
        <v>554</v>
      </c>
      <c r="D6" s="16" t="str">
        <f aca="false">"0,7117"</f>
        <v>0,7117</v>
      </c>
      <c r="E6" s="16" t="s">
        <v>33</v>
      </c>
      <c r="F6" s="16" t="s">
        <v>34</v>
      </c>
      <c r="G6" s="16" t="s">
        <v>149</v>
      </c>
      <c r="H6" s="16" t="s">
        <v>171</v>
      </c>
      <c r="I6" s="16" t="s">
        <v>157</v>
      </c>
      <c r="J6" s="18"/>
      <c r="K6" s="16" t="n">
        <v>125</v>
      </c>
      <c r="L6" s="16" t="str">
        <f aca="false">"88,9625"</f>
        <v>88,9625</v>
      </c>
      <c r="M6" s="16"/>
    </row>
    <row r="7" customFormat="false" ht="12.75" hidden="false" customHeight="false" outlineLevel="0" collapsed="false">
      <c r="A7" s="31" t="s">
        <v>555</v>
      </c>
      <c r="B7" s="31" t="s">
        <v>556</v>
      </c>
      <c r="C7" s="31" t="s">
        <v>377</v>
      </c>
      <c r="D7" s="31" t="str">
        <f aca="false">"0,6998"</f>
        <v>0,6998</v>
      </c>
      <c r="E7" s="31" t="s">
        <v>41</v>
      </c>
      <c r="F7" s="31" t="s">
        <v>184</v>
      </c>
      <c r="G7" s="31" t="s">
        <v>36</v>
      </c>
      <c r="H7" s="32" t="s">
        <v>86</v>
      </c>
      <c r="I7" s="32" t="s">
        <v>86</v>
      </c>
      <c r="J7" s="32"/>
      <c r="K7" s="31" t="n">
        <v>177.5</v>
      </c>
      <c r="L7" s="31" t="str">
        <f aca="false">"124,2056"</f>
        <v>124,2056</v>
      </c>
      <c r="M7" s="31" t="s">
        <v>186</v>
      </c>
    </row>
    <row r="8" customFormat="false" ht="12.75" hidden="false" customHeight="false" outlineLevel="0" collapsed="false">
      <c r="A8" s="19" t="s">
        <v>557</v>
      </c>
      <c r="B8" s="19" t="s">
        <v>558</v>
      </c>
      <c r="C8" s="19" t="s">
        <v>559</v>
      </c>
      <c r="D8" s="19" t="str">
        <f aca="false">"0,6906"</f>
        <v>0,6906</v>
      </c>
      <c r="E8" s="19" t="s">
        <v>41</v>
      </c>
      <c r="F8" s="19" t="s">
        <v>560</v>
      </c>
      <c r="G8" s="19" t="s">
        <v>226</v>
      </c>
      <c r="H8" s="17" t="s">
        <v>222</v>
      </c>
      <c r="I8" s="17" t="s">
        <v>222</v>
      </c>
      <c r="J8" s="17"/>
      <c r="K8" s="19" t="n">
        <v>150</v>
      </c>
      <c r="L8" s="19" t="str">
        <f aca="false">"103,5900"</f>
        <v>103,5900</v>
      </c>
      <c r="M8" s="19"/>
    </row>
    <row r="9" customFormat="false" ht="12.7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</row>
    <row r="10" customFormat="false" ht="15" hidden="false" customHeight="false" outlineLevel="0" collapsed="false">
      <c r="A10" s="24" t="s">
        <v>87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0"/>
    </row>
    <row r="11" customFormat="false" ht="12.75" hidden="false" customHeight="false" outlineLevel="0" collapsed="false">
      <c r="A11" s="16" t="s">
        <v>561</v>
      </c>
      <c r="B11" s="16" t="s">
        <v>562</v>
      </c>
      <c r="C11" s="16" t="s">
        <v>563</v>
      </c>
      <c r="D11" s="16" t="str">
        <f aca="false">"0,6242"</f>
        <v>0,6242</v>
      </c>
      <c r="E11" s="16" t="s">
        <v>41</v>
      </c>
      <c r="F11" s="16" t="s">
        <v>564</v>
      </c>
      <c r="G11" s="16" t="s">
        <v>100</v>
      </c>
      <c r="H11" s="16" t="s">
        <v>101</v>
      </c>
      <c r="I11" s="18" t="s">
        <v>91</v>
      </c>
      <c r="J11" s="18"/>
      <c r="K11" s="16" t="n">
        <v>210</v>
      </c>
      <c r="L11" s="16" t="str">
        <f aca="false">"131,0925"</f>
        <v>131,0925</v>
      </c>
      <c r="M11" s="16"/>
    </row>
    <row r="12" customFormat="false" ht="12.75" hidden="false" customHeight="false" outlineLevel="0" collapsed="false">
      <c r="A12" s="31" t="s">
        <v>565</v>
      </c>
      <c r="B12" s="31" t="s">
        <v>566</v>
      </c>
      <c r="C12" s="31" t="s">
        <v>563</v>
      </c>
      <c r="D12" s="31" t="str">
        <f aca="false">"0,6305"</f>
        <v>0,6305</v>
      </c>
      <c r="E12" s="31" t="s">
        <v>41</v>
      </c>
      <c r="F12" s="31" t="s">
        <v>567</v>
      </c>
      <c r="G12" s="31" t="s">
        <v>222</v>
      </c>
      <c r="H12" s="31" t="s">
        <v>35</v>
      </c>
      <c r="I12" s="31" t="s">
        <v>36</v>
      </c>
      <c r="J12" s="32"/>
      <c r="K12" s="31" t="n">
        <v>177.5</v>
      </c>
      <c r="L12" s="31" t="str">
        <f aca="false">"111,9124"</f>
        <v>111,9124</v>
      </c>
      <c r="M12" s="31"/>
    </row>
    <row r="13" customFormat="false" ht="12.8" hidden="false" customHeight="false" outlineLevel="0" collapsed="false">
      <c r="A13" s="31" t="s">
        <v>568</v>
      </c>
      <c r="B13" s="31" t="s">
        <v>569</v>
      </c>
      <c r="C13" s="31" t="s">
        <v>570</v>
      </c>
      <c r="D13" s="31" t="str">
        <f aca="false">"0,6322"</f>
        <v>0,6322</v>
      </c>
      <c r="E13" s="31" t="s">
        <v>41</v>
      </c>
      <c r="F13" s="31" t="s">
        <v>564</v>
      </c>
      <c r="G13" s="31" t="s">
        <v>35</v>
      </c>
      <c r="H13" s="32" t="s">
        <v>108</v>
      </c>
      <c r="I13" s="32" t="s">
        <v>108</v>
      </c>
      <c r="J13" s="32"/>
      <c r="K13" s="31" t="s">
        <v>571</v>
      </c>
      <c r="L13" s="31" t="s">
        <v>572</v>
      </c>
      <c r="M13" s="31"/>
    </row>
    <row r="14" customFormat="false" ht="12.75" hidden="false" customHeight="false" outlineLevel="0" collapsed="false">
      <c r="A14" s="31" t="s">
        <v>573</v>
      </c>
      <c r="B14" s="31" t="s">
        <v>574</v>
      </c>
      <c r="C14" s="31" t="s">
        <v>575</v>
      </c>
      <c r="D14" s="31" t="str">
        <f aca="false">"0,6879"</f>
        <v>0,6879</v>
      </c>
      <c r="E14" s="31" t="s">
        <v>83</v>
      </c>
      <c r="F14" s="31" t="s">
        <v>84</v>
      </c>
      <c r="G14" s="31" t="s">
        <v>226</v>
      </c>
      <c r="H14" s="31" t="s">
        <v>222</v>
      </c>
      <c r="I14" s="32" t="s">
        <v>122</v>
      </c>
      <c r="J14" s="32"/>
      <c r="K14" s="31" t="n">
        <v>160</v>
      </c>
      <c r="L14" s="31" t="str">
        <f aca="false">"110,0712"</f>
        <v>110,0712</v>
      </c>
      <c r="M14" s="31"/>
    </row>
    <row r="15" customFormat="false" ht="12.75" hidden="false" customHeight="false" outlineLevel="0" collapsed="false">
      <c r="A15" s="19" t="s">
        <v>576</v>
      </c>
      <c r="B15" s="19" t="s">
        <v>577</v>
      </c>
      <c r="C15" s="19" t="s">
        <v>578</v>
      </c>
      <c r="D15" s="19" t="str">
        <f aca="false">"0,6584"</f>
        <v>0,6584</v>
      </c>
      <c r="E15" s="19" t="s">
        <v>296</v>
      </c>
      <c r="F15" s="19" t="s">
        <v>42</v>
      </c>
      <c r="G15" s="19" t="s">
        <v>171</v>
      </c>
      <c r="H15" s="19" t="s">
        <v>193</v>
      </c>
      <c r="I15" s="17" t="s">
        <v>363</v>
      </c>
      <c r="J15" s="17"/>
      <c r="K15" s="19" t="n">
        <v>130</v>
      </c>
      <c r="L15" s="19" t="str">
        <f aca="false">"85,5879"</f>
        <v>85,5879</v>
      </c>
      <c r="M15" s="19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</row>
    <row r="17" customFormat="false" ht="15" hidden="false" customHeight="false" outlineLevel="0" collapsed="false">
      <c r="A17" s="24" t="s">
        <v>94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0"/>
    </row>
    <row r="18" customFormat="false" ht="12.75" hidden="false" customHeight="false" outlineLevel="0" collapsed="false">
      <c r="A18" s="16" t="s">
        <v>579</v>
      </c>
      <c r="B18" s="16" t="s">
        <v>580</v>
      </c>
      <c r="C18" s="16" t="s">
        <v>581</v>
      </c>
      <c r="D18" s="16" t="str">
        <f aca="false">"0,5828"</f>
        <v>0,5828</v>
      </c>
      <c r="E18" s="16" t="s">
        <v>41</v>
      </c>
      <c r="F18" s="16" t="s">
        <v>341</v>
      </c>
      <c r="G18" s="16" t="s">
        <v>36</v>
      </c>
      <c r="H18" s="16" t="s">
        <v>86</v>
      </c>
      <c r="I18" s="16" t="s">
        <v>129</v>
      </c>
      <c r="J18" s="18"/>
      <c r="K18" s="16" t="n">
        <v>190</v>
      </c>
      <c r="L18" s="16" t="str">
        <f aca="false">"110,7320"</f>
        <v>110,7320</v>
      </c>
      <c r="M18" s="16"/>
    </row>
    <row r="19" customFormat="false" ht="12.75" hidden="false" customHeight="false" outlineLevel="0" collapsed="false">
      <c r="A19" s="19" t="s">
        <v>579</v>
      </c>
      <c r="B19" s="19" t="s">
        <v>582</v>
      </c>
      <c r="C19" s="19" t="s">
        <v>581</v>
      </c>
      <c r="D19" s="19" t="str">
        <f aca="false">"0,5828"</f>
        <v>0,5828</v>
      </c>
      <c r="E19" s="19" t="s">
        <v>41</v>
      </c>
      <c r="F19" s="19" t="s">
        <v>341</v>
      </c>
      <c r="G19" s="19" t="s">
        <v>36</v>
      </c>
      <c r="H19" s="19" t="s">
        <v>86</v>
      </c>
      <c r="I19" s="19" t="s">
        <v>129</v>
      </c>
      <c r="J19" s="17"/>
      <c r="K19" s="19" t="n">
        <v>190</v>
      </c>
      <c r="L19" s="19" t="str">
        <f aca="false">"110,7320"</f>
        <v>110,7320</v>
      </c>
      <c r="M19" s="19"/>
    </row>
    <row r="20" customFormat="false" ht="12.75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</row>
    <row r="21" customFormat="false" ht="15" hidden="false" customHeight="false" outlineLevel="0" collapsed="false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0"/>
    </row>
    <row r="22" customFormat="false" ht="12.75" hidden="false" customHeight="false" outlineLevel="0" collapsed="false">
      <c r="A22" s="16" t="s">
        <v>583</v>
      </c>
      <c r="B22" s="16" t="s">
        <v>584</v>
      </c>
      <c r="C22" s="16" t="s">
        <v>585</v>
      </c>
      <c r="D22" s="16" t="str">
        <f aca="false">"0,5579"</f>
        <v>0,5579</v>
      </c>
      <c r="E22" s="16" t="s">
        <v>41</v>
      </c>
      <c r="F22" s="16" t="s">
        <v>34</v>
      </c>
      <c r="G22" s="16" t="s">
        <v>189</v>
      </c>
      <c r="H22" s="18" t="s">
        <v>129</v>
      </c>
      <c r="I22" s="16" t="s">
        <v>100</v>
      </c>
      <c r="J22" s="18"/>
      <c r="K22" s="16" t="n">
        <v>200</v>
      </c>
      <c r="L22" s="16" t="str">
        <f aca="false">"111,5700"</f>
        <v>111,5700</v>
      </c>
      <c r="M22" s="16"/>
    </row>
    <row r="23" customFormat="false" ht="12.75" hidden="false" customHeight="false" outlineLevel="0" collapsed="false">
      <c r="A23" s="19" t="s">
        <v>583</v>
      </c>
      <c r="B23" s="19" t="s">
        <v>586</v>
      </c>
      <c r="C23" s="19" t="s">
        <v>585</v>
      </c>
      <c r="D23" s="19" t="str">
        <f aca="false">"0,5579"</f>
        <v>0,5579</v>
      </c>
      <c r="E23" s="19" t="s">
        <v>41</v>
      </c>
      <c r="F23" s="19" t="s">
        <v>34</v>
      </c>
      <c r="G23" s="19" t="s">
        <v>189</v>
      </c>
      <c r="H23" s="17" t="s">
        <v>129</v>
      </c>
      <c r="I23" s="19" t="s">
        <v>100</v>
      </c>
      <c r="J23" s="17"/>
      <c r="K23" s="19" t="n">
        <v>200</v>
      </c>
      <c r="L23" s="19" t="str">
        <f aca="false">"111,5700"</f>
        <v>111,5700</v>
      </c>
      <c r="M23" s="19"/>
    </row>
    <row r="24" customFormat="false" ht="12.75" hidden="false" customHeight="false" outlineLevel="0" collapsed="false">
      <c r="A24" s="0"/>
      <c r="B24" s="0"/>
      <c r="C24" s="0"/>
      <c r="D24" s="0"/>
      <c r="E24" s="0"/>
    </row>
    <row r="25" customFormat="false" ht="15" hidden="false" customHeight="false" outlineLevel="0" collapsed="false">
      <c r="A25" s="0"/>
      <c r="B25" s="0"/>
      <c r="C25" s="0"/>
      <c r="D25" s="0"/>
      <c r="E25" s="20" t="s">
        <v>21</v>
      </c>
    </row>
    <row r="26" customFormat="false" ht="15" hidden="false" customHeight="false" outlineLevel="0" collapsed="false">
      <c r="A26" s="0"/>
      <c r="B26" s="0"/>
      <c r="C26" s="0"/>
      <c r="D26" s="0"/>
      <c r="E26" s="20" t="s">
        <v>22</v>
      </c>
    </row>
    <row r="27" customFormat="false" ht="15" hidden="false" customHeight="false" outlineLevel="0" collapsed="false">
      <c r="A27" s="0"/>
      <c r="B27" s="0"/>
      <c r="C27" s="0"/>
      <c r="D27" s="0"/>
      <c r="E27" s="20" t="s">
        <v>23</v>
      </c>
    </row>
    <row r="28" customFormat="false" ht="12.75" hidden="false" customHeight="false" outlineLevel="0" collapsed="false">
      <c r="A28" s="0"/>
      <c r="B28" s="0"/>
      <c r="C28" s="0"/>
      <c r="D28" s="0"/>
      <c r="E28" s="1" t="s">
        <v>24</v>
      </c>
    </row>
    <row r="29" customFormat="false" ht="12.75" hidden="false" customHeight="false" outlineLevel="0" collapsed="false">
      <c r="A29" s="0"/>
      <c r="B29" s="0"/>
      <c r="C29" s="0"/>
      <c r="D29" s="0"/>
      <c r="E29" s="1" t="s">
        <v>25</v>
      </c>
    </row>
    <row r="30" customFormat="false" ht="12.75" hidden="false" customHeight="false" outlineLevel="0" collapsed="false">
      <c r="A30" s="0"/>
      <c r="B30" s="0"/>
      <c r="C30" s="0"/>
      <c r="D30" s="0"/>
      <c r="E30" s="1" t="s">
        <v>26</v>
      </c>
    </row>
    <row r="31" customFormat="false" ht="12.75" hidden="false" customHeight="false" outlineLevel="0" collapsed="false">
      <c r="A31" s="0"/>
      <c r="B31" s="0"/>
      <c r="C31" s="0"/>
      <c r="D31" s="0"/>
      <c r="E31" s="0"/>
    </row>
    <row r="32" customFormat="false" ht="12.75" hidden="false" customHeight="false" outlineLevel="0" collapsed="false">
      <c r="A32" s="0"/>
      <c r="B32" s="0"/>
      <c r="C32" s="0"/>
      <c r="D32" s="0"/>
      <c r="E32" s="0"/>
    </row>
    <row r="33" customFormat="false" ht="18" hidden="false" customHeight="false" outlineLevel="0" collapsed="false">
      <c r="A33" s="21" t="s">
        <v>27</v>
      </c>
      <c r="B33" s="21"/>
      <c r="C33" s="0"/>
      <c r="D33" s="0"/>
      <c r="E33" s="0"/>
    </row>
    <row r="34" customFormat="false" ht="15" hidden="false" customHeight="false" outlineLevel="0" collapsed="false">
      <c r="A34" s="25" t="s">
        <v>60</v>
      </c>
      <c r="B34" s="25"/>
      <c r="C34" s="0"/>
      <c r="D34" s="0"/>
      <c r="E34" s="0"/>
    </row>
    <row r="35" customFormat="false" ht="14.25" hidden="false" customHeight="false" outlineLevel="0" collapsed="false">
      <c r="A35" s="26" t="s">
        <v>234</v>
      </c>
      <c r="B35" s="27"/>
      <c r="C35" s="0"/>
      <c r="D35" s="0"/>
      <c r="E35" s="0"/>
    </row>
    <row r="36" customFormat="false" ht="15" hidden="false" customHeight="false" outlineLevel="0" collapsed="false">
      <c r="A36" s="28" t="s">
        <v>1</v>
      </c>
      <c r="B36" s="28" t="s">
        <v>62</v>
      </c>
      <c r="C36" s="28" t="s">
        <v>63</v>
      </c>
      <c r="D36" s="28" t="s">
        <v>8</v>
      </c>
      <c r="E36" s="28" t="s">
        <v>64</v>
      </c>
    </row>
    <row r="37" customFormat="false" ht="12.75" hidden="false" customHeight="false" outlineLevel="0" collapsed="false">
      <c r="A37" s="29" t="s">
        <v>579</v>
      </c>
      <c r="B37" s="1" t="s">
        <v>235</v>
      </c>
      <c r="C37" s="1" t="s">
        <v>103</v>
      </c>
      <c r="D37" s="1" t="s">
        <v>129</v>
      </c>
      <c r="E37" s="30" t="s">
        <v>587</v>
      </c>
    </row>
    <row r="38" customFormat="false" ht="12.75" hidden="false" customHeight="false" outlineLevel="0" collapsed="false">
      <c r="A38" s="29" t="s">
        <v>552</v>
      </c>
      <c r="B38" s="1" t="s">
        <v>235</v>
      </c>
      <c r="C38" s="1" t="s">
        <v>105</v>
      </c>
      <c r="D38" s="1" t="s">
        <v>157</v>
      </c>
      <c r="E38" s="30" t="s">
        <v>588</v>
      </c>
    </row>
    <row r="39" customFormat="false" ht="12.75" hidden="false" customHeight="false" outlineLevel="0" collapsed="false">
      <c r="A39" s="0"/>
      <c r="B39" s="0"/>
      <c r="C39" s="0"/>
      <c r="D39" s="0"/>
      <c r="E39" s="0"/>
    </row>
    <row r="40" customFormat="false" ht="14.25" hidden="false" customHeight="false" outlineLevel="0" collapsed="false">
      <c r="A40" s="26" t="s">
        <v>61</v>
      </c>
      <c r="B40" s="27"/>
      <c r="C40" s="0"/>
      <c r="D40" s="0"/>
      <c r="E40" s="0"/>
    </row>
    <row r="41" customFormat="false" ht="15" hidden="false" customHeight="false" outlineLevel="0" collapsed="false">
      <c r="A41" s="28" t="s">
        <v>1</v>
      </c>
      <c r="B41" s="28" t="s">
        <v>62</v>
      </c>
      <c r="C41" s="28" t="s">
        <v>63</v>
      </c>
      <c r="D41" s="28" t="s">
        <v>8</v>
      </c>
      <c r="E41" s="28" t="s">
        <v>64</v>
      </c>
    </row>
    <row r="42" customFormat="false" ht="12.75" hidden="false" customHeight="false" outlineLevel="0" collapsed="false">
      <c r="A42" s="29" t="s">
        <v>561</v>
      </c>
      <c r="B42" s="1" t="s">
        <v>61</v>
      </c>
      <c r="C42" s="1" t="s">
        <v>107</v>
      </c>
      <c r="D42" s="1" t="s">
        <v>101</v>
      </c>
      <c r="E42" s="30" t="s">
        <v>589</v>
      </c>
    </row>
    <row r="43" customFormat="false" ht="12.75" hidden="false" customHeight="false" outlineLevel="0" collapsed="false">
      <c r="A43" s="29" t="s">
        <v>555</v>
      </c>
      <c r="B43" s="1" t="s">
        <v>61</v>
      </c>
      <c r="C43" s="1" t="s">
        <v>105</v>
      </c>
      <c r="D43" s="1" t="s">
        <v>36</v>
      </c>
      <c r="E43" s="30" t="s">
        <v>590</v>
      </c>
    </row>
    <row r="44" customFormat="false" ht="12.75" hidden="false" customHeight="false" outlineLevel="0" collapsed="false">
      <c r="A44" s="29" t="s">
        <v>583</v>
      </c>
      <c r="B44" s="1" t="s">
        <v>61</v>
      </c>
      <c r="C44" s="1" t="s">
        <v>70</v>
      </c>
      <c r="D44" s="1" t="s">
        <v>100</v>
      </c>
      <c r="E44" s="30" t="s">
        <v>591</v>
      </c>
    </row>
    <row r="45" customFormat="false" ht="12.75" hidden="false" customHeight="false" outlineLevel="0" collapsed="false">
      <c r="A45" s="29" t="s">
        <v>579</v>
      </c>
      <c r="B45" s="1" t="s">
        <v>61</v>
      </c>
      <c r="C45" s="1" t="s">
        <v>103</v>
      </c>
      <c r="D45" s="1" t="s">
        <v>129</v>
      </c>
      <c r="E45" s="30" t="s">
        <v>587</v>
      </c>
    </row>
    <row r="46" customFormat="false" ht="12.75" hidden="false" customHeight="false" outlineLevel="0" collapsed="false">
      <c r="A46" s="29" t="s">
        <v>557</v>
      </c>
      <c r="B46" s="1" t="s">
        <v>61</v>
      </c>
      <c r="C46" s="1" t="s">
        <v>105</v>
      </c>
      <c r="D46" s="1" t="s">
        <v>226</v>
      </c>
      <c r="E46" s="30" t="s">
        <v>592</v>
      </c>
    </row>
    <row r="47" customFormat="false" ht="12.75" hidden="false" customHeight="false" outlineLevel="0" collapsed="false">
      <c r="A47" s="0"/>
      <c r="B47" s="0"/>
      <c r="C47" s="0"/>
      <c r="D47" s="0"/>
      <c r="E47" s="0"/>
    </row>
    <row r="48" customFormat="false" ht="14.25" hidden="false" customHeight="false" outlineLevel="0" collapsed="false">
      <c r="A48" s="26" t="s">
        <v>73</v>
      </c>
      <c r="B48" s="27"/>
      <c r="C48" s="0"/>
      <c r="D48" s="0"/>
      <c r="E48" s="0"/>
    </row>
    <row r="49" customFormat="false" ht="15" hidden="false" customHeight="false" outlineLevel="0" collapsed="false">
      <c r="A49" s="28" t="s">
        <v>1</v>
      </c>
      <c r="B49" s="28" t="s">
        <v>62</v>
      </c>
      <c r="C49" s="28" t="s">
        <v>63</v>
      </c>
      <c r="D49" s="28" t="s">
        <v>8</v>
      </c>
      <c r="E49" s="28" t="s">
        <v>64</v>
      </c>
    </row>
    <row r="50" customFormat="false" ht="12.75" hidden="false" customHeight="false" outlineLevel="0" collapsed="false">
      <c r="A50" s="29" t="s">
        <v>565</v>
      </c>
      <c r="B50" s="1" t="s">
        <v>74</v>
      </c>
      <c r="C50" s="1" t="s">
        <v>107</v>
      </c>
      <c r="D50" s="1" t="s">
        <v>36</v>
      </c>
      <c r="E50" s="30" t="s">
        <v>593</v>
      </c>
    </row>
    <row r="51" customFormat="false" ht="12.75" hidden="false" customHeight="false" outlineLevel="0" collapsed="false">
      <c r="A51" s="29" t="s">
        <v>583</v>
      </c>
      <c r="B51" s="1" t="s">
        <v>74</v>
      </c>
      <c r="C51" s="1" t="s">
        <v>70</v>
      </c>
      <c r="D51" s="1" t="s">
        <v>100</v>
      </c>
      <c r="E51" s="30" t="s">
        <v>591</v>
      </c>
    </row>
    <row r="52" customFormat="false" ht="12.8" hidden="false" customHeight="false" outlineLevel="0" collapsed="false">
      <c r="A52" s="31" t="s">
        <v>594</v>
      </c>
      <c r="B52" s="31" t="s">
        <v>569</v>
      </c>
      <c r="C52" s="1" t="s">
        <v>107</v>
      </c>
      <c r="D52" s="31" t="s">
        <v>35</v>
      </c>
      <c r="E52" s="36" t="s">
        <v>572</v>
      </c>
    </row>
    <row r="53" customFormat="false" ht="12.75" hidden="false" customHeight="false" outlineLevel="0" collapsed="false">
      <c r="A53" s="29" t="s">
        <v>573</v>
      </c>
      <c r="B53" s="1" t="s">
        <v>245</v>
      </c>
      <c r="C53" s="1" t="s">
        <v>107</v>
      </c>
      <c r="D53" s="1" t="s">
        <v>222</v>
      </c>
      <c r="E53" s="30" t="s">
        <v>595</v>
      </c>
    </row>
    <row r="54" customFormat="false" ht="12.75" hidden="false" customHeight="false" outlineLevel="0" collapsed="false">
      <c r="A54" s="29" t="s">
        <v>576</v>
      </c>
      <c r="B54" s="1" t="s">
        <v>245</v>
      </c>
      <c r="C54" s="1" t="s">
        <v>107</v>
      </c>
      <c r="D54" s="1" t="s">
        <v>193</v>
      </c>
      <c r="E54" s="30" t="s">
        <v>596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  <mergeCell ref="A17:L17"/>
    <mergeCell ref="A21:L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1" width="26.1887755102041"/>
    <col collapsed="false" hidden="false" max="2" min="2" style="1" width="18.6275510204082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6.3469387755102"/>
    <col collapsed="false" hidden="false" max="8" min="7" style="1" width="5.26530612244898"/>
    <col collapsed="false" hidden="false" max="9" min="9" style="1" width="1.88775510204082"/>
    <col collapsed="false" hidden="false" max="10" min="10" style="1" width="4.59183673469388"/>
    <col collapsed="false" hidden="false" max="11" min="11" style="1" width="5.26530612244898"/>
    <col collapsed="false" hidden="false" max="13" min="12" style="1" width="1.88775510204082"/>
    <col collapsed="false" hidden="false" max="14" min="14" style="1" width="4.59183673469388"/>
    <col collapsed="false" hidden="false" max="15" min="15" style="1" width="5.26530612244898"/>
    <col collapsed="false" hidden="false" max="17" min="16" style="1" width="1.88775510204082"/>
    <col collapsed="false" hidden="false" max="18" min="18" style="1" width="4.59183673469388"/>
    <col collapsed="false" hidden="false" max="19" min="19" style="1" width="6.47959183673469"/>
    <col collapsed="false" hidden="false" max="20" min="20" style="1" width="6.3469387755102"/>
    <col collapsed="false" hidden="false" max="21" min="21" style="1" width="7.1530612244898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597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51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8" hidden="false" customHeight="false" outlineLevel="0" collapsed="false">
      <c r="A6" s="22" t="s">
        <v>481</v>
      </c>
      <c r="B6" s="22" t="s">
        <v>482</v>
      </c>
      <c r="C6" s="22" t="s">
        <v>483</v>
      </c>
      <c r="D6" s="22" t="str">
        <f aca="false">"0,6033"</f>
        <v>0,6033</v>
      </c>
      <c r="E6" s="22" t="s">
        <v>484</v>
      </c>
      <c r="F6" s="22" t="s">
        <v>485</v>
      </c>
      <c r="G6" s="23" t="s">
        <v>86</v>
      </c>
      <c r="H6" s="22" t="s">
        <v>86</v>
      </c>
      <c r="I6" s="23"/>
      <c r="J6" s="23"/>
      <c r="K6" s="22" t="s">
        <v>222</v>
      </c>
      <c r="L6" s="23"/>
      <c r="M6" s="23"/>
      <c r="N6" s="23"/>
      <c r="O6" s="22" t="s">
        <v>86</v>
      </c>
      <c r="P6" s="23"/>
      <c r="Q6" s="23"/>
      <c r="R6" s="23"/>
      <c r="S6" s="22" t="s">
        <v>598</v>
      </c>
      <c r="T6" s="22" t="s">
        <v>487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  <c r="N7" s="0"/>
      <c r="O7" s="0"/>
      <c r="P7" s="0"/>
      <c r="Q7" s="0"/>
      <c r="R7" s="0"/>
      <c r="S7" s="0"/>
      <c r="T7" s="0"/>
      <c r="U7" s="0"/>
    </row>
    <row r="8" customFormat="false" ht="15" hidden="false" customHeight="false" outlineLevel="0" collapsed="false">
      <c r="A8" s="0"/>
      <c r="B8" s="0"/>
      <c r="C8" s="0"/>
      <c r="D8" s="0"/>
      <c r="E8" s="20" t="s">
        <v>21</v>
      </c>
      <c r="N8" s="0"/>
      <c r="O8" s="0"/>
      <c r="P8" s="0"/>
      <c r="Q8" s="0"/>
      <c r="R8" s="0"/>
      <c r="S8" s="0"/>
      <c r="T8" s="0"/>
      <c r="U8" s="0"/>
    </row>
    <row r="9" customFormat="false" ht="15" hidden="false" customHeight="false" outlineLevel="0" collapsed="false">
      <c r="A9" s="0"/>
      <c r="B9" s="0"/>
      <c r="C9" s="0"/>
      <c r="D9" s="0"/>
      <c r="E9" s="20" t="s">
        <v>22</v>
      </c>
      <c r="N9" s="0"/>
      <c r="O9" s="0"/>
      <c r="P9" s="0"/>
      <c r="Q9" s="0"/>
      <c r="R9" s="0"/>
      <c r="S9" s="0"/>
      <c r="T9" s="0"/>
      <c r="U9" s="0"/>
    </row>
    <row r="10" customFormat="false" ht="15" hidden="false" customHeight="false" outlineLevel="0" collapsed="false">
      <c r="A10" s="0"/>
      <c r="B10" s="0"/>
      <c r="C10" s="0"/>
      <c r="D10" s="0"/>
      <c r="E10" s="20" t="s">
        <v>23</v>
      </c>
      <c r="N10" s="0"/>
      <c r="O10" s="0"/>
      <c r="P10" s="0"/>
      <c r="Q10" s="0"/>
      <c r="R10" s="0"/>
      <c r="S10" s="0"/>
      <c r="T10" s="0"/>
      <c r="U10" s="0"/>
    </row>
    <row r="11" customFormat="false" ht="12.75" hidden="false" customHeight="false" outlineLevel="0" collapsed="false">
      <c r="A11" s="0"/>
      <c r="B11" s="0"/>
      <c r="C11" s="0"/>
      <c r="D11" s="0"/>
      <c r="E11" s="1" t="s">
        <v>24</v>
      </c>
      <c r="N11" s="0"/>
      <c r="O11" s="0"/>
      <c r="P11" s="0"/>
      <c r="Q11" s="0"/>
      <c r="R11" s="0"/>
      <c r="S11" s="0"/>
      <c r="T11" s="0"/>
      <c r="U11" s="0"/>
    </row>
    <row r="12" customFormat="false" ht="12.75" hidden="false" customHeight="false" outlineLevel="0" collapsed="false">
      <c r="A12" s="0"/>
      <c r="B12" s="0"/>
      <c r="C12" s="0"/>
      <c r="D12" s="0"/>
      <c r="E12" s="1" t="s">
        <v>25</v>
      </c>
      <c r="N12" s="0"/>
      <c r="O12" s="0"/>
      <c r="P12" s="0"/>
      <c r="Q12" s="0"/>
      <c r="R12" s="0"/>
      <c r="S12" s="0"/>
      <c r="T12" s="0"/>
      <c r="U12" s="0"/>
    </row>
    <row r="13" customFormat="false" ht="12.75" hidden="false" customHeight="false" outlineLevel="0" collapsed="false">
      <c r="A13" s="0"/>
      <c r="B13" s="0"/>
      <c r="C13" s="0"/>
      <c r="D13" s="0"/>
      <c r="E13" s="1" t="s">
        <v>26</v>
      </c>
      <c r="N13" s="0"/>
      <c r="O13" s="0"/>
      <c r="P13" s="0"/>
      <c r="Q13" s="0"/>
      <c r="R13" s="0"/>
      <c r="S13" s="0"/>
      <c r="T13" s="0"/>
      <c r="U13" s="0"/>
    </row>
    <row r="14" customFormat="false" ht="12.75" hidden="false" customHeight="false" outlineLevel="0" collapsed="false">
      <c r="A14" s="0"/>
      <c r="B14" s="0"/>
      <c r="C14" s="0"/>
      <c r="D14" s="0"/>
      <c r="E14" s="0"/>
      <c r="N14" s="0"/>
      <c r="O14" s="0"/>
      <c r="P14" s="0"/>
      <c r="Q14" s="0"/>
      <c r="R14" s="0"/>
      <c r="S14" s="0"/>
      <c r="T14" s="0"/>
      <c r="U14" s="0"/>
    </row>
    <row r="15" customFormat="false" ht="12.75" hidden="false" customHeight="false" outlineLevel="0" collapsed="false">
      <c r="A15" s="0"/>
      <c r="B15" s="0"/>
      <c r="C15" s="0"/>
      <c r="D15" s="0"/>
      <c r="E15" s="0"/>
      <c r="N15" s="0"/>
      <c r="O15" s="0"/>
      <c r="P15" s="0"/>
      <c r="Q15" s="0"/>
      <c r="R15" s="0"/>
      <c r="S15" s="0"/>
      <c r="T15" s="0"/>
      <c r="U15" s="0"/>
    </row>
    <row r="16" customFormat="false" ht="18" hidden="false" customHeight="false" outlineLevel="0" collapsed="false">
      <c r="A16" s="21" t="s">
        <v>27</v>
      </c>
      <c r="B16" s="21"/>
      <c r="C16" s="0"/>
      <c r="D16" s="0"/>
      <c r="E16" s="0"/>
      <c r="N16" s="0"/>
      <c r="O16" s="0"/>
      <c r="P16" s="0"/>
      <c r="Q16" s="0"/>
      <c r="R16" s="0"/>
      <c r="S16" s="0"/>
      <c r="T16" s="0"/>
      <c r="U16" s="0"/>
    </row>
    <row r="17" customFormat="false" ht="13.8" hidden="false" customHeight="false" outlineLevel="0" collapsed="false">
      <c r="A17" s="28" t="s">
        <v>1</v>
      </c>
      <c r="B17" s="28" t="s">
        <v>62</v>
      </c>
      <c r="C17" s="28" t="s">
        <v>63</v>
      </c>
      <c r="D17" s="28" t="s">
        <v>8</v>
      </c>
      <c r="E17" s="28" t="s">
        <v>64</v>
      </c>
      <c r="N17" s="0"/>
      <c r="O17" s="0"/>
      <c r="P17" s="0"/>
      <c r="Q17" s="0"/>
      <c r="R17" s="0"/>
      <c r="S17" s="0"/>
      <c r="T17" s="0"/>
      <c r="U17" s="0"/>
    </row>
    <row r="18" customFormat="false" ht="12.8" hidden="false" customHeight="false" outlineLevel="0" collapsed="false">
      <c r="A18" s="29" t="s">
        <v>481</v>
      </c>
      <c r="B18" s="1" t="s">
        <v>61</v>
      </c>
      <c r="C18" s="1" t="s">
        <v>103</v>
      </c>
      <c r="D18" s="22" t="s">
        <v>598</v>
      </c>
      <c r="E18" s="22" t="s">
        <v>487</v>
      </c>
      <c r="N18" s="0"/>
      <c r="O18" s="0"/>
      <c r="P18" s="0"/>
      <c r="Q18" s="0"/>
      <c r="R18" s="0"/>
      <c r="S18" s="0"/>
      <c r="T18" s="0"/>
      <c r="U18" s="0"/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9.8316326530612"/>
    <col collapsed="false" hidden="false" max="7" min="7" style="1" width="5.66836734693878"/>
    <col collapsed="false" hidden="false" max="9" min="8" style="1" width="5.26530612244898"/>
    <col collapsed="false" hidden="false" max="10" min="10" style="1" width="4.59183673469388"/>
    <col collapsed="false" hidden="false" max="13" min="11" style="1" width="5.26530612244898"/>
    <col collapsed="false" hidden="false" max="14" min="14" style="1" width="4.59183673469388"/>
    <col collapsed="false" hidden="false" max="18" min="15" style="1" width="5.26530612244898"/>
    <col collapsed="false" hidden="false" max="19" min="19" style="1" width="6.47959183673469"/>
    <col collapsed="false" hidden="false" max="20" min="20" style="1" width="8.23469387755102"/>
    <col collapsed="false" hidden="false" max="21" min="21" style="1" width="28.3469387755102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599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51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151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75" hidden="false" customHeight="false" outlineLevel="0" collapsed="false">
      <c r="A6" s="22" t="s">
        <v>600</v>
      </c>
      <c r="B6" s="22" t="s">
        <v>601</v>
      </c>
      <c r="C6" s="22" t="s">
        <v>602</v>
      </c>
      <c r="D6" s="22" t="str">
        <f aca="false">"1,0093"</f>
        <v>1,0093</v>
      </c>
      <c r="E6" s="22" t="s">
        <v>296</v>
      </c>
      <c r="F6" s="22" t="s">
        <v>42</v>
      </c>
      <c r="G6" s="22" t="s">
        <v>124</v>
      </c>
      <c r="H6" s="22" t="s">
        <v>333</v>
      </c>
      <c r="I6" s="22" t="s">
        <v>140</v>
      </c>
      <c r="J6" s="23"/>
      <c r="K6" s="22" t="s">
        <v>179</v>
      </c>
      <c r="L6" s="22" t="s">
        <v>506</v>
      </c>
      <c r="M6" s="22" t="s">
        <v>507</v>
      </c>
      <c r="N6" s="23"/>
      <c r="O6" s="22" t="s">
        <v>162</v>
      </c>
      <c r="P6" s="22" t="s">
        <v>171</v>
      </c>
      <c r="Q6" s="22" t="s">
        <v>342</v>
      </c>
      <c r="R6" s="23"/>
      <c r="S6" s="22" t="n">
        <v>322.5</v>
      </c>
      <c r="T6" s="22" t="str">
        <f aca="false">"325,4992"</f>
        <v>325,4992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</row>
    <row r="8" customFormat="false" ht="15" hidden="false" customHeight="false" outlineLevel="0" collapsed="false">
      <c r="A8" s="24" t="s">
        <v>145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0"/>
    </row>
    <row r="9" customFormat="false" ht="12.75" hidden="false" customHeight="false" outlineLevel="0" collapsed="false">
      <c r="A9" s="22" t="s">
        <v>603</v>
      </c>
      <c r="B9" s="22" t="s">
        <v>604</v>
      </c>
      <c r="C9" s="22" t="s">
        <v>605</v>
      </c>
      <c r="D9" s="22" t="str">
        <f aca="false">"1,3879"</f>
        <v>1,3879</v>
      </c>
      <c r="E9" s="22" t="s">
        <v>41</v>
      </c>
      <c r="F9" s="22" t="s">
        <v>564</v>
      </c>
      <c r="G9" s="22" t="s">
        <v>180</v>
      </c>
      <c r="H9" s="22" t="s">
        <v>123</v>
      </c>
      <c r="I9" s="22" t="s">
        <v>507</v>
      </c>
      <c r="J9" s="22" t="s">
        <v>175</v>
      </c>
      <c r="K9" s="22" t="s">
        <v>357</v>
      </c>
      <c r="L9" s="22" t="s">
        <v>337</v>
      </c>
      <c r="M9" s="22" t="s">
        <v>348</v>
      </c>
      <c r="N9" s="22" t="s">
        <v>606</v>
      </c>
      <c r="O9" s="22" t="s">
        <v>156</v>
      </c>
      <c r="P9" s="22" t="s">
        <v>342</v>
      </c>
      <c r="Q9" s="22" t="s">
        <v>193</v>
      </c>
      <c r="R9" s="22" t="s">
        <v>362</v>
      </c>
      <c r="S9" s="22" t="n">
        <v>290</v>
      </c>
      <c r="T9" s="22" t="str">
        <f aca="false">"402,4955"</f>
        <v>402,4955</v>
      </c>
      <c r="U9" s="22" t="s">
        <v>607</v>
      </c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</row>
    <row r="11" customFormat="false" ht="15" hidden="false" customHeight="false" outlineLevel="0" collapsed="false">
      <c r="A11" s="24" t="s">
        <v>79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0"/>
    </row>
    <row r="12" customFormat="false" ht="12.8" hidden="false" customHeight="false" outlineLevel="0" collapsed="false">
      <c r="A12" s="22" t="s">
        <v>608</v>
      </c>
      <c r="B12" s="22" t="s">
        <v>609</v>
      </c>
      <c r="C12" s="22" t="s">
        <v>360</v>
      </c>
      <c r="D12" s="22" t="str">
        <f aca="false">"0,6885"</f>
        <v>0,6885</v>
      </c>
      <c r="E12" s="22" t="s">
        <v>332</v>
      </c>
      <c r="F12" s="22" t="s">
        <v>511</v>
      </c>
      <c r="G12" s="22" t="s">
        <v>35</v>
      </c>
      <c r="H12" s="22" t="s">
        <v>189</v>
      </c>
      <c r="I12" s="22" t="s">
        <v>412</v>
      </c>
      <c r="J12" s="23"/>
      <c r="K12" s="22" t="s">
        <v>363</v>
      </c>
      <c r="L12" s="22" t="s">
        <v>120</v>
      </c>
      <c r="M12" s="22" t="s">
        <v>353</v>
      </c>
      <c r="N12" s="23"/>
      <c r="O12" s="22" t="s">
        <v>101</v>
      </c>
      <c r="P12" s="22" t="s">
        <v>130</v>
      </c>
      <c r="Q12" s="22" t="s">
        <v>91</v>
      </c>
      <c r="R12" s="23"/>
      <c r="S12" s="22" t="n">
        <v>550</v>
      </c>
      <c r="T12" s="22" t="str">
        <f aca="false">"378,7025"</f>
        <v>378,7025</v>
      </c>
      <c r="U12" s="22"/>
    </row>
    <row r="13" customFormat="false" ht="12.7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</row>
    <row r="14" customFormat="false" ht="15" hidden="false" customHeight="false" outlineLevel="0" collapsed="false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0"/>
    </row>
    <row r="15" customFormat="false" ht="12.75" hidden="false" customHeight="false" outlineLevel="0" collapsed="false">
      <c r="A15" s="22" t="s">
        <v>293</v>
      </c>
      <c r="B15" s="22" t="s">
        <v>294</v>
      </c>
      <c r="C15" s="22" t="s">
        <v>295</v>
      </c>
      <c r="D15" s="22" t="str">
        <f aca="false">"0,6487"</f>
        <v>0,6487</v>
      </c>
      <c r="E15" s="22" t="s">
        <v>296</v>
      </c>
      <c r="F15" s="22" t="s">
        <v>42</v>
      </c>
      <c r="G15" s="22" t="s">
        <v>610</v>
      </c>
      <c r="H15" s="22" t="s">
        <v>101</v>
      </c>
      <c r="I15" s="22" t="s">
        <v>91</v>
      </c>
      <c r="J15" s="23"/>
      <c r="K15" s="22" t="s">
        <v>120</v>
      </c>
      <c r="L15" s="22" t="s">
        <v>226</v>
      </c>
      <c r="M15" s="23" t="s">
        <v>121</v>
      </c>
      <c r="N15" s="23"/>
      <c r="O15" s="22" t="s">
        <v>611</v>
      </c>
      <c r="P15" s="22" t="s">
        <v>297</v>
      </c>
      <c r="Q15" s="22" t="s">
        <v>18</v>
      </c>
      <c r="R15" s="23"/>
      <c r="S15" s="22" t="n">
        <v>670</v>
      </c>
      <c r="T15" s="22" t="str">
        <f aca="false">"434,6290"</f>
        <v>434,6290</v>
      </c>
      <c r="U15" s="22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</row>
    <row r="17" customFormat="false" ht="15" hidden="false" customHeight="false" outlineLevel="0" collapsed="false">
      <c r="A17" s="24" t="s">
        <v>87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0"/>
    </row>
    <row r="18" customFormat="false" ht="12.75" hidden="false" customHeight="false" outlineLevel="0" collapsed="false">
      <c r="A18" s="22" t="s">
        <v>612</v>
      </c>
      <c r="B18" s="22" t="s">
        <v>613</v>
      </c>
      <c r="C18" s="22" t="s">
        <v>614</v>
      </c>
      <c r="D18" s="22" t="str">
        <f aca="false">"0,7528"</f>
        <v>0,7528</v>
      </c>
      <c r="E18" s="22" t="s">
        <v>41</v>
      </c>
      <c r="F18" s="22" t="s">
        <v>615</v>
      </c>
      <c r="G18" s="22" t="s">
        <v>91</v>
      </c>
      <c r="H18" s="22" t="s">
        <v>616</v>
      </c>
      <c r="I18" s="23"/>
      <c r="J18" s="23"/>
      <c r="K18" s="22" t="s">
        <v>171</v>
      </c>
      <c r="L18" s="23" t="s">
        <v>157</v>
      </c>
      <c r="M18" s="22" t="s">
        <v>157</v>
      </c>
      <c r="N18" s="23"/>
      <c r="O18" s="22" t="s">
        <v>271</v>
      </c>
      <c r="P18" s="23" t="s">
        <v>617</v>
      </c>
      <c r="Q18" s="23"/>
      <c r="R18" s="23"/>
      <c r="S18" s="22" t="n">
        <v>595</v>
      </c>
      <c r="T18" s="22" t="str">
        <f aca="false">"447,9301"</f>
        <v>447,9301</v>
      </c>
      <c r="U18" s="22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</row>
    <row r="20" customFormat="false" ht="15" hidden="false" customHeight="false" outlineLevel="0" collapsed="false">
      <c r="A20" s="24" t="s">
        <v>94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0"/>
    </row>
    <row r="21" customFormat="false" ht="12.75" hidden="false" customHeight="false" outlineLevel="0" collapsed="false">
      <c r="A21" s="16" t="s">
        <v>618</v>
      </c>
      <c r="B21" s="16" t="s">
        <v>619</v>
      </c>
      <c r="C21" s="16" t="s">
        <v>620</v>
      </c>
      <c r="D21" s="16" t="str">
        <f aca="false">"0,5850"</f>
        <v>0,5850</v>
      </c>
      <c r="E21" s="16" t="s">
        <v>16</v>
      </c>
      <c r="F21" s="16" t="s">
        <v>99</v>
      </c>
      <c r="G21" s="16" t="s">
        <v>621</v>
      </c>
      <c r="H21" s="16" t="s">
        <v>622</v>
      </c>
      <c r="I21" s="16" t="s">
        <v>623</v>
      </c>
      <c r="J21" s="18"/>
      <c r="K21" s="16" t="s">
        <v>100</v>
      </c>
      <c r="L21" s="16" t="s">
        <v>217</v>
      </c>
      <c r="M21" s="16" t="s">
        <v>624</v>
      </c>
      <c r="N21" s="18"/>
      <c r="O21" s="16" t="s">
        <v>625</v>
      </c>
      <c r="P21" s="16" t="s">
        <v>53</v>
      </c>
      <c r="Q21" s="18" t="s">
        <v>626</v>
      </c>
      <c r="R21" s="18"/>
      <c r="S21" s="16" t="n">
        <v>815</v>
      </c>
      <c r="T21" s="16" t="str">
        <f aca="false">"476,8157"</f>
        <v>476,8157</v>
      </c>
      <c r="U21" s="16" t="s">
        <v>627</v>
      </c>
    </row>
    <row r="22" customFormat="false" ht="12.8" hidden="false" customHeight="false" outlineLevel="0" collapsed="false">
      <c r="A22" s="31" t="s">
        <v>618</v>
      </c>
      <c r="B22" s="31" t="s">
        <v>628</v>
      </c>
      <c r="C22" s="31" t="s">
        <v>620</v>
      </c>
      <c r="D22" s="31" t="str">
        <f aca="false">"0,5850"</f>
        <v>0,5850</v>
      </c>
      <c r="E22" s="31" t="s">
        <v>16</v>
      </c>
      <c r="F22" s="31" t="s">
        <v>99</v>
      </c>
      <c r="G22" s="16" t="s">
        <v>621</v>
      </c>
      <c r="H22" s="31" t="s">
        <v>622</v>
      </c>
      <c r="I22" s="31" t="s">
        <v>623</v>
      </c>
      <c r="J22" s="32"/>
      <c r="K22" s="16" t="s">
        <v>100</v>
      </c>
      <c r="L22" s="31" t="s">
        <v>217</v>
      </c>
      <c r="M22" s="31" t="s">
        <v>624</v>
      </c>
      <c r="N22" s="32"/>
      <c r="O22" s="16" t="s">
        <v>625</v>
      </c>
      <c r="P22" s="31" t="s">
        <v>53</v>
      </c>
      <c r="Q22" s="32" t="s">
        <v>626</v>
      </c>
      <c r="R22" s="32"/>
      <c r="S22" s="31" t="n">
        <v>815</v>
      </c>
      <c r="T22" s="31" t="str">
        <f aca="false">"476,8157"</f>
        <v>476,8157</v>
      </c>
      <c r="U22" s="31" t="s">
        <v>627</v>
      </c>
    </row>
    <row r="23" customFormat="false" ht="12.75" hidden="false" customHeight="false" outlineLevel="0" collapsed="false">
      <c r="A23" s="19" t="s">
        <v>629</v>
      </c>
      <c r="B23" s="19" t="s">
        <v>630</v>
      </c>
      <c r="C23" s="19" t="s">
        <v>631</v>
      </c>
      <c r="D23" s="19" t="str">
        <f aca="false">"0,5925"</f>
        <v>0,5925</v>
      </c>
      <c r="E23" s="19" t="s">
        <v>41</v>
      </c>
      <c r="F23" s="19" t="s">
        <v>564</v>
      </c>
      <c r="G23" s="19" t="s">
        <v>101</v>
      </c>
      <c r="H23" s="19" t="s">
        <v>91</v>
      </c>
      <c r="I23" s="17" t="s">
        <v>92</v>
      </c>
      <c r="J23" s="17"/>
      <c r="K23" s="19" t="s">
        <v>108</v>
      </c>
      <c r="L23" s="17" t="s">
        <v>129</v>
      </c>
      <c r="M23" s="17" t="s">
        <v>129</v>
      </c>
      <c r="N23" s="17"/>
      <c r="O23" s="19" t="s">
        <v>611</v>
      </c>
      <c r="P23" s="17" t="s">
        <v>632</v>
      </c>
      <c r="Q23" s="17" t="s">
        <v>632</v>
      </c>
      <c r="R23" s="17"/>
      <c r="S23" s="19" t="n">
        <v>655</v>
      </c>
      <c r="T23" s="19" t="str">
        <f aca="false">"388,1202"</f>
        <v>388,1202</v>
      </c>
      <c r="U23" s="19"/>
    </row>
    <row r="24" customFormat="false" ht="12.75" hidden="false" customHeight="false" outlineLevel="0" collapsed="false">
      <c r="A24" s="0"/>
      <c r="B24" s="0"/>
      <c r="C24" s="0"/>
      <c r="D24" s="0"/>
      <c r="E24" s="0"/>
    </row>
    <row r="25" customFormat="false" ht="15" hidden="false" customHeight="false" outlineLevel="0" collapsed="false">
      <c r="A25" s="0"/>
      <c r="B25" s="0"/>
      <c r="C25" s="0"/>
      <c r="D25" s="0"/>
      <c r="E25" s="20" t="s">
        <v>21</v>
      </c>
    </row>
    <row r="26" customFormat="false" ht="15" hidden="false" customHeight="false" outlineLevel="0" collapsed="false">
      <c r="A26" s="0"/>
      <c r="B26" s="0"/>
      <c r="C26" s="0"/>
      <c r="D26" s="0"/>
      <c r="E26" s="20" t="s">
        <v>22</v>
      </c>
    </row>
    <row r="27" customFormat="false" ht="15" hidden="false" customHeight="false" outlineLevel="0" collapsed="false">
      <c r="A27" s="0"/>
      <c r="B27" s="0"/>
      <c r="C27" s="0"/>
      <c r="D27" s="0"/>
      <c r="E27" s="20" t="s">
        <v>23</v>
      </c>
    </row>
    <row r="28" customFormat="false" ht="12.75" hidden="false" customHeight="false" outlineLevel="0" collapsed="false">
      <c r="A28" s="0"/>
      <c r="B28" s="0"/>
      <c r="C28" s="0"/>
      <c r="D28" s="0"/>
      <c r="E28" s="1" t="s">
        <v>24</v>
      </c>
    </row>
    <row r="29" customFormat="false" ht="12.75" hidden="false" customHeight="false" outlineLevel="0" collapsed="false">
      <c r="A29" s="0"/>
      <c r="B29" s="0"/>
      <c r="C29" s="0"/>
      <c r="D29" s="0"/>
      <c r="E29" s="1" t="s">
        <v>25</v>
      </c>
    </row>
    <row r="30" customFormat="false" ht="12.75" hidden="false" customHeight="false" outlineLevel="0" collapsed="false">
      <c r="A30" s="0"/>
      <c r="B30" s="0"/>
      <c r="C30" s="0"/>
      <c r="D30" s="0"/>
      <c r="E30" s="1" t="s">
        <v>26</v>
      </c>
    </row>
    <row r="31" customFormat="false" ht="12.75" hidden="false" customHeight="false" outlineLevel="0" collapsed="false">
      <c r="A31" s="0"/>
      <c r="B31" s="0"/>
      <c r="C31" s="0"/>
      <c r="D31" s="0"/>
      <c r="E31" s="0"/>
    </row>
    <row r="32" customFormat="false" ht="12.75" hidden="false" customHeight="false" outlineLevel="0" collapsed="false">
      <c r="A32" s="0"/>
      <c r="B32" s="0"/>
      <c r="C32" s="0"/>
      <c r="D32" s="0"/>
      <c r="E32" s="0"/>
    </row>
    <row r="33" customFormat="false" ht="18" hidden="false" customHeight="false" outlineLevel="0" collapsed="false">
      <c r="A33" s="21" t="s">
        <v>27</v>
      </c>
      <c r="B33" s="21"/>
      <c r="C33" s="0"/>
      <c r="D33" s="0"/>
      <c r="E33" s="0"/>
    </row>
    <row r="34" customFormat="false" ht="15" hidden="false" customHeight="false" outlineLevel="0" collapsed="false">
      <c r="A34" s="25" t="s">
        <v>233</v>
      </c>
      <c r="B34" s="25"/>
      <c r="C34" s="0"/>
      <c r="D34" s="0"/>
      <c r="E34" s="0"/>
    </row>
    <row r="35" customFormat="false" ht="14.25" hidden="false" customHeight="false" outlineLevel="0" collapsed="false">
      <c r="A35" s="26" t="s">
        <v>61</v>
      </c>
      <c r="B35" s="27"/>
      <c r="C35" s="0"/>
      <c r="D35" s="0"/>
      <c r="E35" s="0"/>
    </row>
    <row r="36" customFormat="false" ht="15" hidden="false" customHeight="false" outlineLevel="0" collapsed="false">
      <c r="A36" s="28" t="s">
        <v>1</v>
      </c>
      <c r="B36" s="28" t="s">
        <v>62</v>
      </c>
      <c r="C36" s="28" t="s">
        <v>63</v>
      </c>
      <c r="D36" s="28" t="s">
        <v>8</v>
      </c>
      <c r="E36" s="28" t="s">
        <v>64</v>
      </c>
    </row>
    <row r="37" customFormat="false" ht="12.75" hidden="false" customHeight="false" outlineLevel="0" collapsed="false">
      <c r="A37" s="29" t="s">
        <v>600</v>
      </c>
      <c r="B37" s="1" t="s">
        <v>61</v>
      </c>
      <c r="C37" s="1" t="s">
        <v>243</v>
      </c>
      <c r="D37" s="1" t="s">
        <v>45</v>
      </c>
      <c r="E37" s="30" t="s">
        <v>633</v>
      </c>
    </row>
    <row r="38" customFormat="false" ht="12.75" hidden="false" customHeight="false" outlineLevel="0" collapsed="false">
      <c r="A38" s="0"/>
      <c r="B38" s="0"/>
      <c r="C38" s="0"/>
      <c r="D38" s="0"/>
      <c r="E38" s="0"/>
    </row>
    <row r="39" customFormat="false" ht="12.75" hidden="false" customHeight="false" outlineLevel="0" collapsed="false">
      <c r="A39" s="0"/>
      <c r="B39" s="0"/>
      <c r="C39" s="0"/>
      <c r="D39" s="0"/>
      <c r="E39" s="0"/>
    </row>
    <row r="40" customFormat="false" ht="15" hidden="false" customHeight="false" outlineLevel="0" collapsed="false">
      <c r="A40" s="25" t="s">
        <v>60</v>
      </c>
      <c r="B40" s="25"/>
      <c r="C40" s="0"/>
      <c r="D40" s="0"/>
      <c r="E40" s="0"/>
    </row>
    <row r="41" customFormat="false" ht="14.25" hidden="false" customHeight="false" outlineLevel="0" collapsed="false">
      <c r="A41" s="26" t="s">
        <v>234</v>
      </c>
      <c r="B41" s="27"/>
      <c r="C41" s="0"/>
      <c r="D41" s="0"/>
      <c r="E41" s="0"/>
    </row>
    <row r="42" customFormat="false" ht="15" hidden="false" customHeight="false" outlineLevel="0" collapsed="false">
      <c r="A42" s="28" t="s">
        <v>1</v>
      </c>
      <c r="B42" s="28" t="s">
        <v>62</v>
      </c>
      <c r="C42" s="28" t="s">
        <v>63</v>
      </c>
      <c r="D42" s="28" t="s">
        <v>8</v>
      </c>
      <c r="E42" s="28" t="s">
        <v>64</v>
      </c>
    </row>
    <row r="43" customFormat="false" ht="12.75" hidden="false" customHeight="false" outlineLevel="0" collapsed="false">
      <c r="A43" s="29" t="s">
        <v>618</v>
      </c>
      <c r="B43" s="1" t="s">
        <v>235</v>
      </c>
      <c r="C43" s="1" t="s">
        <v>103</v>
      </c>
      <c r="D43" s="1" t="s">
        <v>634</v>
      </c>
      <c r="E43" s="30" t="s">
        <v>635</v>
      </c>
    </row>
    <row r="44" customFormat="false" ht="12.75" hidden="false" customHeight="false" outlineLevel="0" collapsed="false">
      <c r="A44" s="0"/>
      <c r="B44" s="0"/>
      <c r="C44" s="0"/>
      <c r="D44" s="0"/>
      <c r="E44" s="0"/>
    </row>
    <row r="45" customFormat="false" ht="14.25" hidden="false" customHeight="false" outlineLevel="0" collapsed="false">
      <c r="A45" s="26" t="s">
        <v>61</v>
      </c>
      <c r="B45" s="27"/>
      <c r="C45" s="0"/>
      <c r="D45" s="0"/>
      <c r="E45" s="0"/>
    </row>
    <row r="46" customFormat="false" ht="15" hidden="false" customHeight="false" outlineLevel="0" collapsed="false">
      <c r="A46" s="28" t="s">
        <v>1</v>
      </c>
      <c r="B46" s="28" t="s">
        <v>62</v>
      </c>
      <c r="C46" s="28" t="s">
        <v>63</v>
      </c>
      <c r="D46" s="28" t="s">
        <v>8</v>
      </c>
      <c r="E46" s="28" t="s">
        <v>64</v>
      </c>
    </row>
    <row r="47" customFormat="false" ht="12.75" hidden="false" customHeight="false" outlineLevel="0" collapsed="false">
      <c r="A47" s="29" t="s">
        <v>618</v>
      </c>
      <c r="B47" s="1" t="s">
        <v>61</v>
      </c>
      <c r="C47" s="1" t="s">
        <v>103</v>
      </c>
      <c r="D47" s="1" t="s">
        <v>634</v>
      </c>
      <c r="E47" s="30" t="s">
        <v>635</v>
      </c>
    </row>
    <row r="48" customFormat="false" ht="12.75" hidden="false" customHeight="false" outlineLevel="0" collapsed="false">
      <c r="A48" s="29" t="s">
        <v>293</v>
      </c>
      <c r="B48" s="1" t="s">
        <v>61</v>
      </c>
      <c r="C48" s="1" t="s">
        <v>76</v>
      </c>
      <c r="D48" s="1" t="s">
        <v>636</v>
      </c>
      <c r="E48" s="30" t="s">
        <v>637</v>
      </c>
    </row>
    <row r="49" customFormat="false" ht="12.75" hidden="false" customHeight="false" outlineLevel="0" collapsed="false">
      <c r="A49" s="29" t="s">
        <v>629</v>
      </c>
      <c r="B49" s="1" t="s">
        <v>61</v>
      </c>
      <c r="C49" s="1" t="s">
        <v>103</v>
      </c>
      <c r="D49" s="1" t="s">
        <v>638</v>
      </c>
      <c r="E49" s="30" t="s">
        <v>639</v>
      </c>
    </row>
    <row r="50" customFormat="false" ht="12.75" hidden="false" customHeight="false" outlineLevel="0" collapsed="false">
      <c r="A50" s="29" t="s">
        <v>608</v>
      </c>
      <c r="B50" s="1" t="s">
        <v>61</v>
      </c>
      <c r="C50" s="1" t="s">
        <v>105</v>
      </c>
      <c r="D50" s="1" t="s">
        <v>640</v>
      </c>
      <c r="E50" s="30" t="s">
        <v>641</v>
      </c>
    </row>
    <row r="51" customFormat="false" ht="12.75" hidden="false" customHeight="false" outlineLevel="0" collapsed="false">
      <c r="A51" s="0"/>
      <c r="B51" s="0"/>
      <c r="C51" s="0"/>
      <c r="D51" s="0"/>
      <c r="E51" s="0"/>
    </row>
    <row r="52" customFormat="false" ht="14.25" hidden="false" customHeight="false" outlineLevel="0" collapsed="false">
      <c r="A52" s="26" t="s">
        <v>73</v>
      </c>
      <c r="B52" s="27"/>
      <c r="C52" s="0"/>
      <c r="D52" s="0"/>
      <c r="E52" s="0"/>
    </row>
    <row r="53" customFormat="false" ht="15" hidden="false" customHeight="false" outlineLevel="0" collapsed="false">
      <c r="A53" s="28" t="s">
        <v>1</v>
      </c>
      <c r="B53" s="28" t="s">
        <v>62</v>
      </c>
      <c r="C53" s="28" t="s">
        <v>63</v>
      </c>
      <c r="D53" s="28" t="s">
        <v>8</v>
      </c>
      <c r="E53" s="28" t="s">
        <v>64</v>
      </c>
    </row>
    <row r="54" customFormat="false" ht="12.75" hidden="false" customHeight="false" outlineLevel="0" collapsed="false">
      <c r="A54" s="29" t="s">
        <v>612</v>
      </c>
      <c r="B54" s="1" t="s">
        <v>642</v>
      </c>
      <c r="C54" s="1" t="s">
        <v>107</v>
      </c>
      <c r="D54" s="1" t="s">
        <v>643</v>
      </c>
      <c r="E54" s="30" t="s">
        <v>644</v>
      </c>
    </row>
    <row r="55" customFormat="false" ht="12.75" hidden="false" customHeight="false" outlineLevel="0" collapsed="false">
      <c r="A55" s="29" t="s">
        <v>603</v>
      </c>
      <c r="B55" s="1" t="s">
        <v>264</v>
      </c>
      <c r="C55" s="1" t="s">
        <v>236</v>
      </c>
      <c r="D55" s="1" t="s">
        <v>52</v>
      </c>
      <c r="E55" s="30" t="s">
        <v>645</v>
      </c>
    </row>
  </sheetData>
  <mergeCells count="19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14:T14"/>
    <mergeCell ref="A17:T17"/>
    <mergeCell ref="A20:T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RowHeight="12.75"/>
  <cols>
    <col collapsed="false" hidden="false" max="1" min="1" style="37" width="29.4285714285714"/>
    <col collapsed="false" hidden="false" max="2" min="2" style="38" width="18.6275510204082"/>
    <col collapsed="false" hidden="false" max="3" min="3" style="38" width="7.4234693877551"/>
    <col collapsed="false" hidden="false" max="4" min="4" style="38" width="6.61224489795918"/>
    <col collapsed="false" hidden="false" max="5" min="5" style="39" width="16.7397959183673"/>
    <col collapsed="false" hidden="false" max="6" min="6" style="39" width="25.1071428571429"/>
    <col collapsed="false" hidden="false" max="7" min="7" style="38" width="5.66836734693878"/>
    <col collapsed="false" hidden="false" max="9" min="8" style="38" width="5.26530612244898"/>
    <col collapsed="false" hidden="false" max="10" min="10" style="38" width="4.59183673469388"/>
    <col collapsed="false" hidden="false" max="11" min="11" style="38" width="5.66836734693878"/>
    <col collapsed="false" hidden="false" max="13" min="12" style="38" width="5.26530612244898"/>
    <col collapsed="false" hidden="false" max="14" min="14" style="38" width="4.59183673469388"/>
    <col collapsed="false" hidden="false" max="15" min="15" style="38" width="5.66836734693878"/>
    <col collapsed="false" hidden="false" max="17" min="16" style="38" width="5.26530612244898"/>
    <col collapsed="false" hidden="false" max="18" min="18" style="38" width="4.59183673469388"/>
    <col collapsed="false" hidden="false" max="19" min="19" style="37" width="6.47959183673469"/>
    <col collapsed="false" hidden="false" max="20" min="20" style="38" width="8.23469387755102"/>
    <col collapsed="false" hidden="false" max="21" min="21" style="39" width="7.1530612244898"/>
    <col collapsed="false" hidden="false" max="1025" min="22" style="3" width="8.77551020408163"/>
  </cols>
  <sheetData>
    <row r="1" customFormat="false" ht="15" hidden="false" customHeight="true" outlineLevel="0" collapsed="false">
      <c r="A1" s="2" t="s">
        <v>646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59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8" customFormat="true" ht="15" hidden="false" customHeight="false" outlineLevel="0" collapsed="false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9"/>
    </row>
    <row r="6" customFormat="false" ht="12.75" hidden="false" customHeight="false" outlineLevel="0" collapsed="false">
      <c r="A6" s="41" t="s">
        <v>647</v>
      </c>
      <c r="B6" s="42" t="s">
        <v>648</v>
      </c>
      <c r="C6" s="42" t="s">
        <v>649</v>
      </c>
      <c r="D6" s="42" t="str">
        <f aca="false">"0,6149"</f>
        <v>0,6149</v>
      </c>
      <c r="E6" s="43" t="s">
        <v>332</v>
      </c>
      <c r="F6" s="43" t="s">
        <v>511</v>
      </c>
      <c r="G6" s="42" t="s">
        <v>92</v>
      </c>
      <c r="H6" s="42" t="s">
        <v>444</v>
      </c>
      <c r="I6" s="42" t="s">
        <v>650</v>
      </c>
      <c r="J6" s="44"/>
      <c r="K6" s="42" t="s">
        <v>353</v>
      </c>
      <c r="L6" s="42" t="s">
        <v>121</v>
      </c>
      <c r="M6" s="44" t="s">
        <v>222</v>
      </c>
      <c r="N6" s="44"/>
      <c r="O6" s="42" t="s">
        <v>91</v>
      </c>
      <c r="P6" s="44" t="s">
        <v>92</v>
      </c>
      <c r="Q6" s="42" t="s">
        <v>319</v>
      </c>
      <c r="R6" s="44"/>
      <c r="S6" s="41" t="n">
        <v>640</v>
      </c>
      <c r="T6" s="42" t="str">
        <f aca="false">"393,5360"</f>
        <v>393,5360</v>
      </c>
      <c r="U6" s="43"/>
    </row>
    <row r="7" customFormat="false" ht="12.75" hidden="false" customHeight="false" outlineLevel="0" collapsed="false">
      <c r="A7" s="0"/>
      <c r="B7" s="0"/>
      <c r="C7" s="0"/>
      <c r="D7" s="0"/>
      <c r="E7" s="0"/>
    </row>
    <row r="8" customFormat="false" ht="15" hidden="false" customHeight="false" outlineLevel="0" collapsed="false">
      <c r="A8" s="0"/>
      <c r="B8" s="0"/>
      <c r="C8" s="0"/>
      <c r="D8" s="0"/>
      <c r="E8" s="45" t="s">
        <v>21</v>
      </c>
    </row>
    <row r="9" customFormat="false" ht="15" hidden="false" customHeight="false" outlineLevel="0" collapsed="false">
      <c r="A9" s="0"/>
      <c r="B9" s="0"/>
      <c r="C9" s="0"/>
      <c r="D9" s="0"/>
      <c r="E9" s="45" t="s">
        <v>22</v>
      </c>
    </row>
    <row r="10" customFormat="false" ht="15" hidden="false" customHeight="false" outlineLevel="0" collapsed="false">
      <c r="A10" s="0"/>
      <c r="B10" s="0"/>
      <c r="C10" s="0"/>
      <c r="D10" s="0"/>
      <c r="E10" s="45" t="s">
        <v>23</v>
      </c>
    </row>
    <row r="11" customFormat="false" ht="12.75" hidden="false" customHeight="false" outlineLevel="0" collapsed="false">
      <c r="A11" s="0"/>
      <c r="B11" s="0"/>
      <c r="C11" s="0"/>
      <c r="D11" s="0"/>
      <c r="E11" s="39" t="s">
        <v>24</v>
      </c>
    </row>
    <row r="12" customFormat="false" ht="12.75" hidden="false" customHeight="false" outlineLevel="0" collapsed="false">
      <c r="A12" s="0"/>
      <c r="B12" s="0"/>
      <c r="C12" s="0"/>
      <c r="D12" s="0"/>
      <c r="E12" s="39" t="s">
        <v>25</v>
      </c>
    </row>
    <row r="13" customFormat="false" ht="12.75" hidden="false" customHeight="false" outlineLevel="0" collapsed="false">
      <c r="A13" s="0"/>
      <c r="B13" s="0"/>
      <c r="C13" s="0"/>
      <c r="D13" s="0"/>
      <c r="E13" s="39" t="s">
        <v>26</v>
      </c>
    </row>
    <row r="14" customFormat="false" ht="12.75" hidden="false" customHeight="false" outlineLevel="0" collapsed="false">
      <c r="A14" s="0"/>
      <c r="B14" s="0"/>
      <c r="C14" s="0"/>
      <c r="D14" s="0"/>
      <c r="E14" s="0"/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8" hidden="false" customHeight="false" outlineLevel="0" collapsed="false">
      <c r="A16" s="46" t="s">
        <v>27</v>
      </c>
      <c r="B16" s="47"/>
      <c r="C16" s="0"/>
      <c r="D16" s="0"/>
      <c r="E16" s="0"/>
    </row>
    <row r="17" customFormat="false" ht="15" hidden="false" customHeight="false" outlineLevel="0" collapsed="false">
      <c r="A17" s="48" t="s">
        <v>60</v>
      </c>
      <c r="B17" s="24"/>
      <c r="C17" s="0"/>
      <c r="D17" s="0"/>
      <c r="E17" s="0"/>
    </row>
    <row r="18" customFormat="false" ht="14.25" hidden="false" customHeight="false" outlineLevel="0" collapsed="false">
      <c r="A18" s="49" t="s">
        <v>61</v>
      </c>
      <c r="B18" s="50"/>
      <c r="C18" s="0"/>
      <c r="D18" s="0"/>
      <c r="E18" s="0"/>
    </row>
    <row r="19" customFormat="false" ht="15" hidden="false" customHeight="false" outlineLevel="0" collapsed="false">
      <c r="A19" s="28" t="s">
        <v>1</v>
      </c>
      <c r="B19" s="28" t="s">
        <v>62</v>
      </c>
      <c r="C19" s="28" t="s">
        <v>63</v>
      </c>
      <c r="D19" s="28" t="s">
        <v>8</v>
      </c>
      <c r="E19" s="28" t="s">
        <v>64</v>
      </c>
    </row>
    <row r="20" customFormat="false" ht="12.75" hidden="false" customHeight="false" outlineLevel="0" collapsed="false">
      <c r="A20" s="51" t="s">
        <v>647</v>
      </c>
      <c r="B20" s="38" t="s">
        <v>61</v>
      </c>
      <c r="C20" s="38" t="s">
        <v>107</v>
      </c>
      <c r="D20" s="38" t="s">
        <v>651</v>
      </c>
      <c r="E20" s="37" t="s">
        <v>652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 headings="false" gridLines="false" gridLinesSet="true" horizontalCentered="false" verticalCentered="false"/>
  <pageMargins left="0.190277777777778" right="0.470138888888889" top="0.45" bottom="0.490277777777778" header="0.511805555555555" footer="0.511805555555555"/>
  <pageSetup paperSize="1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6428571428571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10.933673469387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3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30</v>
      </c>
      <c r="B6" s="22" t="s">
        <v>31</v>
      </c>
      <c r="C6" s="22" t="s">
        <v>32</v>
      </c>
      <c r="D6" s="22" t="str">
        <f aca="false">"0,6557"</f>
        <v>0,6557</v>
      </c>
      <c r="E6" s="22" t="s">
        <v>33</v>
      </c>
      <c r="F6" s="22" t="s">
        <v>34</v>
      </c>
      <c r="G6" s="22" t="s">
        <v>35</v>
      </c>
      <c r="H6" s="23" t="s">
        <v>36</v>
      </c>
      <c r="I6" s="23" t="s">
        <v>36</v>
      </c>
      <c r="J6" s="23"/>
      <c r="K6" s="22" t="n">
        <v>170</v>
      </c>
      <c r="L6" s="22" t="str">
        <f aca="false">"111,4762"</f>
        <v>111,4762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16" t="s">
        <v>38</v>
      </c>
      <c r="B9" s="16" t="s">
        <v>39</v>
      </c>
      <c r="C9" s="16" t="s">
        <v>40</v>
      </c>
      <c r="D9" s="16" t="str">
        <f aca="false">"0,5677"</f>
        <v>0,5677</v>
      </c>
      <c r="E9" s="16" t="s">
        <v>41</v>
      </c>
      <c r="F9" s="16" t="s">
        <v>42</v>
      </c>
      <c r="G9" s="16" t="s">
        <v>43</v>
      </c>
      <c r="H9" s="16" t="s">
        <v>44</v>
      </c>
      <c r="I9" s="16" t="s">
        <v>45</v>
      </c>
      <c r="J9" s="18"/>
      <c r="K9" s="16" t="n">
        <v>322.5</v>
      </c>
      <c r="L9" s="16" t="str">
        <f aca="false">"183,0671"</f>
        <v>183,0671</v>
      </c>
      <c r="M9" s="16"/>
    </row>
    <row r="10" customFormat="false" ht="12.75" hidden="false" customHeight="false" outlineLevel="0" collapsed="false">
      <c r="A10" s="19" t="s">
        <v>38</v>
      </c>
      <c r="B10" s="19" t="s">
        <v>46</v>
      </c>
      <c r="C10" s="19" t="s">
        <v>40</v>
      </c>
      <c r="D10" s="19" t="str">
        <f aca="false">"0,5852"</f>
        <v>0,5852</v>
      </c>
      <c r="E10" s="19" t="s">
        <v>41</v>
      </c>
      <c r="F10" s="19" t="s">
        <v>42</v>
      </c>
      <c r="G10" s="19" t="s">
        <v>43</v>
      </c>
      <c r="H10" s="19" t="s">
        <v>44</v>
      </c>
      <c r="I10" s="19" t="s">
        <v>45</v>
      </c>
      <c r="J10" s="17"/>
      <c r="K10" s="19" t="n">
        <v>322.5</v>
      </c>
      <c r="L10" s="19" t="str">
        <f aca="false">"188,7422"</f>
        <v>188,7422</v>
      </c>
      <c r="M10" s="19"/>
    </row>
    <row r="11" customFormat="false" ht="12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</row>
    <row r="12" customFormat="false" ht="15" hidden="false" customHeight="false" outlineLevel="0" collapsed="false">
      <c r="A12" s="24" t="s">
        <v>47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0"/>
    </row>
    <row r="13" customFormat="false" ht="12.75" hidden="false" customHeight="false" outlineLevel="0" collapsed="false">
      <c r="A13" s="16" t="s">
        <v>48</v>
      </c>
      <c r="B13" s="16" t="s">
        <v>49</v>
      </c>
      <c r="C13" s="16" t="s">
        <v>50</v>
      </c>
      <c r="D13" s="16" t="str">
        <f aca="false">"0,5409"</f>
        <v>0,5409</v>
      </c>
      <c r="E13" s="16" t="s">
        <v>41</v>
      </c>
      <c r="F13" s="16" t="s">
        <v>51</v>
      </c>
      <c r="G13" s="16" t="s">
        <v>52</v>
      </c>
      <c r="H13" s="18" t="s">
        <v>53</v>
      </c>
      <c r="I13" s="18" t="s">
        <v>54</v>
      </c>
      <c r="J13" s="18"/>
      <c r="K13" s="16" t="n">
        <v>290</v>
      </c>
      <c r="L13" s="16" t="str">
        <f aca="false">"156,8697"</f>
        <v>156,8697</v>
      </c>
      <c r="M13" s="16"/>
    </row>
    <row r="14" customFormat="false" ht="12.75" hidden="false" customHeight="false" outlineLevel="0" collapsed="false">
      <c r="A14" s="19" t="s">
        <v>55</v>
      </c>
      <c r="B14" s="19" t="s">
        <v>56</v>
      </c>
      <c r="C14" s="19" t="s">
        <v>57</v>
      </c>
      <c r="D14" s="19" t="str">
        <f aca="false">"0,5329"</f>
        <v>0,5329</v>
      </c>
      <c r="E14" s="19" t="s">
        <v>33</v>
      </c>
      <c r="F14" s="19" t="s">
        <v>34</v>
      </c>
      <c r="G14" s="17" t="s">
        <v>58</v>
      </c>
      <c r="H14" s="17" t="s">
        <v>59</v>
      </c>
      <c r="I14" s="17" t="s">
        <v>59</v>
      </c>
      <c r="J14" s="17"/>
      <c r="K14" s="19" t="n">
        <v>0</v>
      </c>
      <c r="L14" s="19" t="str">
        <f aca="false">"0,0000"</f>
        <v>0,0000</v>
      </c>
      <c r="M14" s="19"/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5" hidden="false" customHeight="false" outlineLevel="0" collapsed="false">
      <c r="A16" s="0"/>
      <c r="B16" s="0"/>
      <c r="C16" s="0"/>
      <c r="D16" s="0"/>
      <c r="E16" s="20" t="s">
        <v>21</v>
      </c>
    </row>
    <row r="17" customFormat="false" ht="15" hidden="false" customHeight="false" outlineLevel="0" collapsed="false">
      <c r="A17" s="0"/>
      <c r="B17" s="0"/>
      <c r="C17" s="0"/>
      <c r="D17" s="0"/>
      <c r="E17" s="20" t="s">
        <v>22</v>
      </c>
    </row>
    <row r="18" customFormat="false" ht="15" hidden="false" customHeight="false" outlineLevel="0" collapsed="false">
      <c r="A18" s="0"/>
      <c r="B18" s="0"/>
      <c r="C18" s="0"/>
      <c r="D18" s="0"/>
      <c r="E18" s="20" t="s">
        <v>23</v>
      </c>
    </row>
    <row r="19" customFormat="false" ht="12.75" hidden="false" customHeight="false" outlineLevel="0" collapsed="false">
      <c r="A19" s="0"/>
      <c r="B19" s="0"/>
      <c r="C19" s="0"/>
      <c r="D19" s="0"/>
      <c r="E19" s="1" t="s">
        <v>24</v>
      </c>
    </row>
    <row r="20" customFormat="false" ht="12.75" hidden="false" customHeight="false" outlineLevel="0" collapsed="false">
      <c r="A20" s="0"/>
      <c r="B20" s="0"/>
      <c r="C20" s="0"/>
      <c r="D20" s="0"/>
      <c r="E20" s="1" t="s">
        <v>25</v>
      </c>
    </row>
    <row r="21" customFormat="false" ht="12.75" hidden="false" customHeight="false" outlineLevel="0" collapsed="false">
      <c r="A21" s="0"/>
      <c r="B21" s="0"/>
      <c r="C21" s="0"/>
      <c r="D21" s="0"/>
      <c r="E21" s="1" t="s">
        <v>26</v>
      </c>
    </row>
    <row r="22" customFormat="false" ht="12.75" hidden="false" customHeight="false" outlineLevel="0" collapsed="false">
      <c r="A22" s="0"/>
      <c r="B22" s="0"/>
      <c r="C22" s="0"/>
      <c r="D22" s="0"/>
      <c r="E22" s="0"/>
    </row>
    <row r="23" customFormat="false" ht="12.75" hidden="false" customHeight="false" outlineLevel="0" collapsed="false">
      <c r="A23" s="0"/>
      <c r="B23" s="0"/>
      <c r="C23" s="0"/>
      <c r="D23" s="0"/>
      <c r="E23" s="0"/>
    </row>
    <row r="24" customFormat="false" ht="18" hidden="false" customHeight="false" outlineLevel="0" collapsed="false">
      <c r="A24" s="21" t="s">
        <v>27</v>
      </c>
      <c r="B24" s="21"/>
      <c r="C24" s="0"/>
      <c r="D24" s="0"/>
      <c r="E24" s="0"/>
    </row>
    <row r="25" customFormat="false" ht="15" hidden="false" customHeight="false" outlineLevel="0" collapsed="false">
      <c r="A25" s="25" t="s">
        <v>60</v>
      </c>
      <c r="B25" s="25"/>
      <c r="C25" s="0"/>
      <c r="D25" s="0"/>
      <c r="E25" s="0"/>
    </row>
    <row r="26" customFormat="false" ht="14.25" hidden="false" customHeight="false" outlineLevel="0" collapsed="false">
      <c r="A26" s="26" t="s">
        <v>61</v>
      </c>
      <c r="B26" s="27"/>
      <c r="C26" s="0"/>
      <c r="D26" s="0"/>
      <c r="E26" s="0"/>
    </row>
    <row r="27" customFormat="false" ht="15" hidden="false" customHeight="false" outlineLevel="0" collapsed="false">
      <c r="A27" s="28" t="s">
        <v>1</v>
      </c>
      <c r="B27" s="28" t="s">
        <v>62</v>
      </c>
      <c r="C27" s="28" t="s">
        <v>63</v>
      </c>
      <c r="D27" s="28" t="s">
        <v>8</v>
      </c>
      <c r="E27" s="28" t="s">
        <v>64</v>
      </c>
    </row>
    <row r="28" customFormat="false" ht="12.75" hidden="false" customHeight="false" outlineLevel="0" collapsed="false">
      <c r="A28" s="29" t="s">
        <v>38</v>
      </c>
      <c r="B28" s="1" t="s">
        <v>61</v>
      </c>
      <c r="C28" s="1" t="s">
        <v>65</v>
      </c>
      <c r="D28" s="1" t="s">
        <v>45</v>
      </c>
      <c r="E28" s="30" t="s">
        <v>66</v>
      </c>
    </row>
    <row r="29" customFormat="false" ht="12.75" hidden="false" customHeight="false" outlineLevel="0" collapsed="false">
      <c r="A29" s="29" t="s">
        <v>48</v>
      </c>
      <c r="B29" s="1" t="s">
        <v>61</v>
      </c>
      <c r="C29" s="1" t="s">
        <v>67</v>
      </c>
      <c r="D29" s="1" t="s">
        <v>52</v>
      </c>
      <c r="E29" s="30" t="s">
        <v>68</v>
      </c>
    </row>
    <row r="30" customFormat="false" ht="12.75" hidden="false" customHeight="false" outlineLevel="0" collapsed="false">
      <c r="A30" s="29" t="s">
        <v>69</v>
      </c>
      <c r="B30" s="1" t="s">
        <v>61</v>
      </c>
      <c r="C30" s="1" t="s">
        <v>70</v>
      </c>
      <c r="D30" s="1" t="s">
        <v>71</v>
      </c>
      <c r="E30" s="30" t="s">
        <v>72</v>
      </c>
    </row>
    <row r="31" customFormat="false" ht="12.75" hidden="false" customHeight="false" outlineLevel="0" collapsed="false">
      <c r="A31" s="0"/>
      <c r="B31" s="0"/>
      <c r="C31" s="0"/>
      <c r="D31" s="0"/>
      <c r="E31" s="0"/>
    </row>
    <row r="32" customFormat="false" ht="14.25" hidden="false" customHeight="false" outlineLevel="0" collapsed="false">
      <c r="A32" s="26" t="s">
        <v>73</v>
      </c>
      <c r="B32" s="27"/>
      <c r="C32" s="0"/>
      <c r="D32" s="0"/>
      <c r="E32" s="0"/>
    </row>
    <row r="33" customFormat="false" ht="15" hidden="false" customHeight="false" outlineLevel="0" collapsed="false">
      <c r="A33" s="28" t="s">
        <v>1</v>
      </c>
      <c r="B33" s="28" t="s">
        <v>62</v>
      </c>
      <c r="C33" s="28" t="s">
        <v>63</v>
      </c>
      <c r="D33" s="28" t="s">
        <v>8</v>
      </c>
      <c r="E33" s="28" t="s">
        <v>64</v>
      </c>
    </row>
    <row r="34" customFormat="false" ht="12.75" hidden="false" customHeight="false" outlineLevel="0" collapsed="false">
      <c r="A34" s="29" t="s">
        <v>38</v>
      </c>
      <c r="B34" s="1" t="s">
        <v>74</v>
      </c>
      <c r="C34" s="1" t="s">
        <v>65</v>
      </c>
      <c r="D34" s="1" t="s">
        <v>45</v>
      </c>
      <c r="E34" s="30" t="s">
        <v>75</v>
      </c>
    </row>
    <row r="35" customFormat="false" ht="12.75" hidden="false" customHeight="false" outlineLevel="0" collapsed="false">
      <c r="A35" s="29" t="s">
        <v>30</v>
      </c>
      <c r="B35" s="1" t="s">
        <v>74</v>
      </c>
      <c r="C35" s="1" t="s">
        <v>76</v>
      </c>
      <c r="D35" s="1" t="s">
        <v>35</v>
      </c>
      <c r="E35" s="30" t="s">
        <v>77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18.3571428571429"/>
    <col collapsed="false" hidden="false" max="7" min="7" style="1" width="5.26530612244898"/>
    <col collapsed="false" hidden="false" max="8" min="8" style="1" width="7.29081632653061"/>
    <col collapsed="false" hidden="false" max="9" min="9" style="1" width="1.88775510204082"/>
    <col collapsed="false" hidden="false" max="10" min="10" style="1" width="4.59183673469388"/>
    <col collapsed="false" hidden="false" max="11" min="11" style="1" width="6.47959183673469"/>
    <col collapsed="false" hidden="false" max="12" min="12" style="1" width="9.31632653061224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653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53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654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7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3" t="s">
        <v>655</v>
      </c>
      <c r="H4" s="13" t="s">
        <v>656</v>
      </c>
      <c r="I4" s="13" t="n">
        <v>3</v>
      </c>
      <c r="J4" s="14" t="s">
        <v>11</v>
      </c>
      <c r="K4" s="6"/>
      <c r="L4" s="6"/>
      <c r="M4" s="10"/>
    </row>
    <row r="5" customFormat="false" ht="15" hidden="false" customHeight="false" outlineLevel="0" collapsed="false">
      <c r="A5" s="15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657</v>
      </c>
      <c r="B6" s="22" t="s">
        <v>658</v>
      </c>
      <c r="C6" s="22" t="s">
        <v>659</v>
      </c>
      <c r="D6" s="22" t="str">
        <f aca="false">"0,7042"</f>
        <v>0,7042</v>
      </c>
      <c r="E6" s="22" t="s">
        <v>41</v>
      </c>
      <c r="F6" s="22" t="s">
        <v>660</v>
      </c>
      <c r="G6" s="22" t="s">
        <v>179</v>
      </c>
      <c r="H6" s="22" t="s">
        <v>325</v>
      </c>
      <c r="I6" s="23"/>
      <c r="J6" s="23"/>
      <c r="K6" s="22" t="n">
        <v>3375</v>
      </c>
      <c r="L6" s="22" t="str">
        <f aca="false">"2376,5063"</f>
        <v>2376,5063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22" t="s">
        <v>661</v>
      </c>
      <c r="B9" s="22" t="s">
        <v>662</v>
      </c>
      <c r="C9" s="22" t="s">
        <v>663</v>
      </c>
      <c r="D9" s="22" t="str">
        <f aca="false">"0,6641"</f>
        <v>0,6641</v>
      </c>
      <c r="E9" s="22" t="s">
        <v>41</v>
      </c>
      <c r="F9" s="22" t="s">
        <v>42</v>
      </c>
      <c r="G9" s="22" t="s">
        <v>180</v>
      </c>
      <c r="H9" s="22" t="s">
        <v>664</v>
      </c>
      <c r="I9" s="23"/>
      <c r="J9" s="23"/>
      <c r="K9" s="22" t="n">
        <v>1760</v>
      </c>
      <c r="L9" s="22" t="str">
        <f aca="false">"1168,8160"</f>
        <v>1168,8160</v>
      </c>
      <c r="M9" s="22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</row>
    <row r="11" customFormat="false" ht="15" hidden="false" customHeight="false" outlineLevel="0" collapsed="false">
      <c r="A11" s="24" t="s">
        <v>87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0"/>
    </row>
    <row r="12" customFormat="false" ht="12.75" hidden="false" customHeight="false" outlineLevel="0" collapsed="false">
      <c r="A12" s="16" t="s">
        <v>665</v>
      </c>
      <c r="B12" s="16" t="s">
        <v>666</v>
      </c>
      <c r="C12" s="16" t="s">
        <v>667</v>
      </c>
      <c r="D12" s="16" t="str">
        <f aca="false">"0,6169"</f>
        <v>0,6169</v>
      </c>
      <c r="E12" s="16" t="s">
        <v>296</v>
      </c>
      <c r="F12" s="16" t="s">
        <v>139</v>
      </c>
      <c r="G12" s="16" t="s">
        <v>175</v>
      </c>
      <c r="H12" s="16" t="s">
        <v>668</v>
      </c>
      <c r="I12" s="18"/>
      <c r="J12" s="18"/>
      <c r="K12" s="16" t="n">
        <v>3960</v>
      </c>
      <c r="L12" s="16" t="str">
        <f aca="false">"2442,7261"</f>
        <v>2442,7261</v>
      </c>
      <c r="M12" s="16"/>
    </row>
    <row r="13" customFormat="false" ht="12.75" hidden="false" customHeight="false" outlineLevel="0" collapsed="false">
      <c r="A13" s="19" t="s">
        <v>565</v>
      </c>
      <c r="B13" s="19" t="s">
        <v>566</v>
      </c>
      <c r="C13" s="19" t="s">
        <v>563</v>
      </c>
      <c r="D13" s="19" t="str">
        <f aca="false">"0,6305"</f>
        <v>0,6305</v>
      </c>
      <c r="E13" s="19" t="s">
        <v>41</v>
      </c>
      <c r="F13" s="19" t="s">
        <v>660</v>
      </c>
      <c r="G13" s="19" t="s">
        <v>507</v>
      </c>
      <c r="H13" s="19" t="s">
        <v>669</v>
      </c>
      <c r="I13" s="17"/>
      <c r="J13" s="17"/>
      <c r="K13" s="19" t="n">
        <v>3412.5</v>
      </c>
      <c r="L13" s="19" t="str">
        <f aca="false">"2151,5557"</f>
        <v>2151,5557</v>
      </c>
      <c r="M13" s="19"/>
    </row>
    <row r="14" customFormat="false" ht="12.7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</row>
    <row r="15" customFormat="false" ht="15" hidden="false" customHeight="false" outlineLevel="0" collapsed="false">
      <c r="A15" s="24" t="s">
        <v>94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0"/>
    </row>
    <row r="16" customFormat="false" ht="12.75" hidden="false" customHeight="false" outlineLevel="0" collapsed="false">
      <c r="A16" s="16" t="s">
        <v>670</v>
      </c>
      <c r="B16" s="16" t="s">
        <v>671</v>
      </c>
      <c r="C16" s="16" t="s">
        <v>581</v>
      </c>
      <c r="D16" s="16" t="str">
        <f aca="false">"0,5828"</f>
        <v>0,5828</v>
      </c>
      <c r="E16" s="16" t="s">
        <v>296</v>
      </c>
      <c r="F16" s="16" t="s">
        <v>139</v>
      </c>
      <c r="G16" s="16" t="s">
        <v>144</v>
      </c>
      <c r="H16" s="16" t="s">
        <v>669</v>
      </c>
      <c r="I16" s="18"/>
      <c r="J16" s="18"/>
      <c r="K16" s="16" t="n">
        <v>3900</v>
      </c>
      <c r="L16" s="16" t="str">
        <f aca="false">"2272,9199"</f>
        <v>2272,9199</v>
      </c>
      <c r="M16" s="16"/>
    </row>
    <row r="17" customFormat="false" ht="12.75" hidden="false" customHeight="false" outlineLevel="0" collapsed="false">
      <c r="A17" s="19" t="s">
        <v>672</v>
      </c>
      <c r="B17" s="19" t="s">
        <v>673</v>
      </c>
      <c r="C17" s="19" t="s">
        <v>674</v>
      </c>
      <c r="D17" s="19" t="str">
        <f aca="false">"0,6000"</f>
        <v>0,6000</v>
      </c>
      <c r="E17" s="19" t="s">
        <v>296</v>
      </c>
      <c r="F17" s="19" t="s">
        <v>139</v>
      </c>
      <c r="G17" s="19" t="s">
        <v>124</v>
      </c>
      <c r="H17" s="19" t="s">
        <v>675</v>
      </c>
      <c r="I17" s="17"/>
      <c r="J17" s="17"/>
      <c r="K17" s="19" t="n">
        <v>3040</v>
      </c>
      <c r="L17" s="19" t="str">
        <f aca="false">"1823,8480"</f>
        <v>1823,8480</v>
      </c>
      <c r="M17" s="19"/>
    </row>
    <row r="18" customFormat="false" ht="12.7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</row>
    <row r="19" customFormat="false" ht="15" hidden="false" customHeight="false" outlineLevel="0" collapsed="false">
      <c r="A19" s="24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0"/>
    </row>
    <row r="20" customFormat="false" ht="12.75" hidden="false" customHeight="false" outlineLevel="0" collapsed="false">
      <c r="A20" s="22" t="s">
        <v>676</v>
      </c>
      <c r="B20" s="22" t="s">
        <v>677</v>
      </c>
      <c r="C20" s="22" t="s">
        <v>678</v>
      </c>
      <c r="D20" s="22" t="str">
        <f aca="false">"0,5778"</f>
        <v>0,5778</v>
      </c>
      <c r="E20" s="22" t="s">
        <v>296</v>
      </c>
      <c r="F20" s="22" t="s">
        <v>42</v>
      </c>
      <c r="G20" s="22" t="s">
        <v>333</v>
      </c>
      <c r="H20" s="22" t="s">
        <v>679</v>
      </c>
      <c r="I20" s="23"/>
      <c r="J20" s="23"/>
      <c r="K20" s="22" t="n">
        <v>4715</v>
      </c>
      <c r="L20" s="22" t="str">
        <f aca="false">"2724,3269"</f>
        <v>2724,3269</v>
      </c>
      <c r="M20" s="22"/>
    </row>
    <row r="21" customFormat="false" ht="12.75" hidden="false" customHeight="false" outlineLevel="0" collapsed="false">
      <c r="A21" s="0"/>
      <c r="B21" s="0"/>
      <c r="C21" s="0"/>
      <c r="D21" s="0"/>
      <c r="E21" s="0"/>
    </row>
    <row r="22" customFormat="false" ht="15" hidden="false" customHeight="false" outlineLevel="0" collapsed="false">
      <c r="A22" s="0"/>
      <c r="B22" s="0"/>
      <c r="C22" s="0"/>
      <c r="D22" s="0"/>
      <c r="E22" s="20" t="s">
        <v>21</v>
      </c>
    </row>
    <row r="23" customFormat="false" ht="15" hidden="false" customHeight="false" outlineLevel="0" collapsed="false">
      <c r="A23" s="0"/>
      <c r="B23" s="0"/>
      <c r="C23" s="0"/>
      <c r="D23" s="0"/>
      <c r="E23" s="20" t="s">
        <v>22</v>
      </c>
    </row>
    <row r="24" customFormat="false" ht="15" hidden="false" customHeight="false" outlineLevel="0" collapsed="false">
      <c r="A24" s="0"/>
      <c r="B24" s="0"/>
      <c r="C24" s="0"/>
      <c r="D24" s="0"/>
      <c r="E24" s="20" t="s">
        <v>23</v>
      </c>
    </row>
    <row r="25" customFormat="false" ht="12.75" hidden="false" customHeight="false" outlineLevel="0" collapsed="false">
      <c r="A25" s="0"/>
      <c r="B25" s="0"/>
      <c r="C25" s="0"/>
      <c r="D25" s="0"/>
      <c r="E25" s="1" t="s">
        <v>24</v>
      </c>
    </row>
    <row r="26" customFormat="false" ht="12.75" hidden="false" customHeight="false" outlineLevel="0" collapsed="false">
      <c r="A26" s="0"/>
      <c r="B26" s="0"/>
      <c r="C26" s="0"/>
      <c r="D26" s="0"/>
      <c r="E26" s="1" t="s">
        <v>25</v>
      </c>
    </row>
    <row r="27" customFormat="false" ht="12.75" hidden="false" customHeight="false" outlineLevel="0" collapsed="false">
      <c r="A27" s="0"/>
      <c r="B27" s="0"/>
      <c r="C27" s="0"/>
      <c r="D27" s="0"/>
      <c r="E27" s="1" t="s">
        <v>26</v>
      </c>
    </row>
    <row r="28" customFormat="false" ht="12.75" hidden="false" customHeight="false" outlineLevel="0" collapsed="false">
      <c r="A28" s="0"/>
      <c r="B28" s="0"/>
      <c r="C28" s="0"/>
      <c r="D28" s="0"/>
      <c r="E28" s="0"/>
    </row>
    <row r="29" customFormat="false" ht="12.75" hidden="false" customHeight="false" outlineLevel="0" collapsed="false">
      <c r="A29" s="0"/>
      <c r="B29" s="0"/>
      <c r="C29" s="0"/>
      <c r="D29" s="0"/>
      <c r="E29" s="0"/>
    </row>
    <row r="30" customFormat="false" ht="18" hidden="false" customHeight="false" outlineLevel="0" collapsed="false">
      <c r="A30" s="21" t="s">
        <v>27</v>
      </c>
      <c r="B30" s="21"/>
      <c r="C30" s="0"/>
      <c r="D30" s="0"/>
      <c r="E30" s="0"/>
    </row>
    <row r="31" customFormat="false" ht="15" hidden="false" customHeight="false" outlineLevel="0" collapsed="false">
      <c r="A31" s="25" t="s">
        <v>60</v>
      </c>
      <c r="B31" s="25"/>
      <c r="C31" s="0"/>
      <c r="D31" s="0"/>
      <c r="E31" s="0"/>
    </row>
    <row r="32" customFormat="false" ht="14.25" hidden="false" customHeight="false" outlineLevel="0" collapsed="false">
      <c r="A32" s="26" t="s">
        <v>61</v>
      </c>
      <c r="B32" s="27"/>
      <c r="C32" s="0"/>
      <c r="D32" s="0"/>
      <c r="E32" s="0"/>
    </row>
    <row r="33" customFormat="false" ht="15" hidden="false" customHeight="false" outlineLevel="0" collapsed="false">
      <c r="A33" s="28" t="s">
        <v>1</v>
      </c>
      <c r="B33" s="28" t="s">
        <v>62</v>
      </c>
      <c r="C33" s="28" t="s">
        <v>63</v>
      </c>
      <c r="D33" s="28" t="s">
        <v>8</v>
      </c>
      <c r="E33" s="28" t="s">
        <v>64</v>
      </c>
    </row>
    <row r="34" customFormat="false" ht="12.75" hidden="false" customHeight="false" outlineLevel="0" collapsed="false">
      <c r="A34" s="29" t="s">
        <v>676</v>
      </c>
      <c r="B34" s="1" t="s">
        <v>61</v>
      </c>
      <c r="C34" s="1" t="s">
        <v>65</v>
      </c>
      <c r="D34" s="1" t="s">
        <v>680</v>
      </c>
      <c r="E34" s="30" t="s">
        <v>681</v>
      </c>
    </row>
    <row r="35" customFormat="false" ht="12.75" hidden="false" customHeight="false" outlineLevel="0" collapsed="false">
      <c r="A35" s="29" t="s">
        <v>665</v>
      </c>
      <c r="B35" s="1" t="s">
        <v>61</v>
      </c>
      <c r="C35" s="1" t="s">
        <v>107</v>
      </c>
      <c r="D35" s="1" t="s">
        <v>682</v>
      </c>
      <c r="E35" s="30" t="s">
        <v>683</v>
      </c>
    </row>
    <row r="36" customFormat="false" ht="12.75" hidden="false" customHeight="false" outlineLevel="0" collapsed="false">
      <c r="A36" s="29" t="s">
        <v>657</v>
      </c>
      <c r="B36" s="1" t="s">
        <v>61</v>
      </c>
      <c r="C36" s="1" t="s">
        <v>105</v>
      </c>
      <c r="D36" s="1" t="s">
        <v>684</v>
      </c>
      <c r="E36" s="30" t="s">
        <v>685</v>
      </c>
    </row>
    <row r="37" customFormat="false" ht="12.75" hidden="false" customHeight="false" outlineLevel="0" collapsed="false">
      <c r="A37" s="29" t="s">
        <v>670</v>
      </c>
      <c r="B37" s="1" t="s">
        <v>61</v>
      </c>
      <c r="C37" s="1" t="s">
        <v>103</v>
      </c>
      <c r="D37" s="1" t="s">
        <v>686</v>
      </c>
      <c r="E37" s="30" t="s">
        <v>687</v>
      </c>
    </row>
    <row r="38" customFormat="false" ht="12.75" hidden="false" customHeight="false" outlineLevel="0" collapsed="false">
      <c r="A38" s="29" t="s">
        <v>672</v>
      </c>
      <c r="B38" s="1" t="s">
        <v>61</v>
      </c>
      <c r="C38" s="1" t="s">
        <v>103</v>
      </c>
      <c r="D38" s="1" t="s">
        <v>688</v>
      </c>
      <c r="E38" s="30" t="s">
        <v>689</v>
      </c>
    </row>
    <row r="39" customFormat="false" ht="12.75" hidden="false" customHeight="false" outlineLevel="0" collapsed="false">
      <c r="A39" s="29" t="s">
        <v>661</v>
      </c>
      <c r="B39" s="1" t="s">
        <v>61</v>
      </c>
      <c r="C39" s="1" t="s">
        <v>76</v>
      </c>
      <c r="D39" s="1" t="s">
        <v>690</v>
      </c>
      <c r="E39" s="30" t="s">
        <v>691</v>
      </c>
    </row>
    <row r="40" customFormat="false" ht="12.75" hidden="false" customHeight="false" outlineLevel="0" collapsed="false">
      <c r="A40" s="0"/>
      <c r="B40" s="0"/>
      <c r="C40" s="0"/>
      <c r="D40" s="0"/>
      <c r="E40" s="0"/>
    </row>
    <row r="41" customFormat="false" ht="14.25" hidden="false" customHeight="false" outlineLevel="0" collapsed="false">
      <c r="A41" s="26" t="s">
        <v>73</v>
      </c>
      <c r="B41" s="27"/>
      <c r="C41" s="0"/>
      <c r="D41" s="0"/>
      <c r="E41" s="0"/>
    </row>
    <row r="42" customFormat="false" ht="15" hidden="false" customHeight="false" outlineLevel="0" collapsed="false">
      <c r="A42" s="28" t="s">
        <v>1</v>
      </c>
      <c r="B42" s="28" t="s">
        <v>62</v>
      </c>
      <c r="C42" s="28" t="s">
        <v>63</v>
      </c>
      <c r="D42" s="28" t="s">
        <v>8</v>
      </c>
      <c r="E42" s="28" t="s">
        <v>64</v>
      </c>
    </row>
    <row r="43" customFormat="false" ht="12.75" hidden="false" customHeight="false" outlineLevel="0" collapsed="false">
      <c r="A43" s="29" t="s">
        <v>565</v>
      </c>
      <c r="B43" s="1" t="s">
        <v>74</v>
      </c>
      <c r="C43" s="1" t="s">
        <v>107</v>
      </c>
      <c r="D43" s="1" t="s">
        <v>692</v>
      </c>
      <c r="E43" s="30" t="s">
        <v>693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5:L15"/>
    <mergeCell ref="A19:L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9.2908163265306"/>
    <col collapsed="false" hidden="false" max="7" min="7" style="1" width="5.26530612244898"/>
    <col collapsed="false" hidden="false" max="8" min="8" style="1" width="7.29081632653061"/>
    <col collapsed="false" hidden="false" max="9" min="9" style="1" width="1.88775510204082"/>
    <col collapsed="false" hidden="false" max="10" min="10" style="1" width="4.59183673469388"/>
    <col collapsed="false" hidden="false" max="11" min="11" style="1" width="6.47959183673469"/>
    <col collapsed="false" hidden="false" max="12" min="12" style="1" width="9.31632653061224"/>
    <col collapsed="false" hidden="false" max="13" min="13" style="1" width="10.933673469387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694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51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654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7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3" t="s">
        <v>655</v>
      </c>
      <c r="H4" s="13" t="s">
        <v>656</v>
      </c>
      <c r="I4" s="13" t="n">
        <v>3</v>
      </c>
      <c r="J4" s="14" t="s">
        <v>11</v>
      </c>
      <c r="K4" s="6"/>
      <c r="L4" s="6"/>
      <c r="M4" s="10"/>
    </row>
    <row r="5" customFormat="false" ht="15" hidden="false" customHeight="false" outlineLevel="0" collapsed="false">
      <c r="A5" s="15" t="s">
        <v>163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329</v>
      </c>
      <c r="B6" s="22" t="s">
        <v>330</v>
      </c>
      <c r="C6" s="22" t="s">
        <v>331</v>
      </c>
      <c r="D6" s="22" t="str">
        <f aca="false">"0,9028"</f>
        <v>0,9028</v>
      </c>
      <c r="E6" s="22" t="s">
        <v>332</v>
      </c>
      <c r="F6" s="22" t="s">
        <v>511</v>
      </c>
      <c r="G6" s="22" t="s">
        <v>347</v>
      </c>
      <c r="H6" s="22" t="s">
        <v>695</v>
      </c>
      <c r="I6" s="23"/>
      <c r="J6" s="23"/>
      <c r="K6" s="22" t="n">
        <v>1552.5</v>
      </c>
      <c r="L6" s="22" t="str">
        <f aca="false">"1401,5970"</f>
        <v>1401,5970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22" t="s">
        <v>696</v>
      </c>
      <c r="B9" s="22" t="s">
        <v>697</v>
      </c>
      <c r="C9" s="22" t="s">
        <v>698</v>
      </c>
      <c r="D9" s="22" t="str">
        <f aca="false">"0,7034"</f>
        <v>0,7034</v>
      </c>
      <c r="E9" s="22" t="s">
        <v>332</v>
      </c>
      <c r="F9" s="22" t="s">
        <v>699</v>
      </c>
      <c r="G9" s="22" t="s">
        <v>179</v>
      </c>
      <c r="H9" s="22" t="s">
        <v>700</v>
      </c>
      <c r="I9" s="23"/>
      <c r="J9" s="23"/>
      <c r="K9" s="22" t="n">
        <v>2250</v>
      </c>
      <c r="L9" s="22" t="str">
        <f aca="false">"1582,6500"</f>
        <v>1582,6500</v>
      </c>
      <c r="M9" s="22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</row>
    <row r="11" customFormat="false" ht="15" hidden="false" customHeight="false" outlineLevel="0" collapsed="false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0"/>
    </row>
    <row r="12" customFormat="false" ht="12.75" hidden="false" customHeight="false" outlineLevel="0" collapsed="false">
      <c r="A12" s="22" t="s">
        <v>701</v>
      </c>
      <c r="B12" s="22" t="s">
        <v>702</v>
      </c>
      <c r="C12" s="22" t="s">
        <v>295</v>
      </c>
      <c r="D12" s="22" t="str">
        <f aca="false">"0,6487"</f>
        <v>0,6487</v>
      </c>
      <c r="E12" s="22" t="s">
        <v>296</v>
      </c>
      <c r="F12" s="22" t="s">
        <v>42</v>
      </c>
      <c r="G12" s="22" t="s">
        <v>506</v>
      </c>
      <c r="H12" s="22" t="s">
        <v>700</v>
      </c>
      <c r="I12" s="23"/>
      <c r="J12" s="23"/>
      <c r="K12" s="22" t="n">
        <v>2475</v>
      </c>
      <c r="L12" s="22" t="str">
        <f aca="false">"1605,5325"</f>
        <v>1605,5325</v>
      </c>
      <c r="M12" s="22"/>
    </row>
    <row r="13" customFormat="false" ht="12.7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</row>
    <row r="14" customFormat="false" ht="15" hidden="false" customHeight="false" outlineLevel="0" collapsed="false">
      <c r="A14" s="24" t="s">
        <v>87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0"/>
    </row>
    <row r="15" customFormat="false" ht="12.75" hidden="false" customHeight="false" outlineLevel="0" collapsed="false">
      <c r="A15" s="22" t="s">
        <v>400</v>
      </c>
      <c r="B15" s="22" t="s">
        <v>401</v>
      </c>
      <c r="C15" s="22" t="s">
        <v>402</v>
      </c>
      <c r="D15" s="22" t="str">
        <f aca="false">"0,6259"</f>
        <v>0,6259</v>
      </c>
      <c r="E15" s="22" t="s">
        <v>41</v>
      </c>
      <c r="F15" s="22" t="s">
        <v>397</v>
      </c>
      <c r="G15" s="22" t="s">
        <v>175</v>
      </c>
      <c r="H15" s="22" t="s">
        <v>703</v>
      </c>
      <c r="I15" s="23"/>
      <c r="J15" s="23"/>
      <c r="K15" s="22" t="n">
        <v>2250</v>
      </c>
      <c r="L15" s="22" t="str">
        <f aca="false">"1408,2682"</f>
        <v>1408,2682</v>
      </c>
      <c r="M15" s="22" t="s">
        <v>399</v>
      </c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</row>
    <row r="17" customFormat="false" ht="15" hidden="false" customHeight="false" outlineLevel="0" collapsed="false">
      <c r="A17" s="24" t="s">
        <v>94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0"/>
    </row>
    <row r="18" customFormat="false" ht="12.75" hidden="false" customHeight="false" outlineLevel="0" collapsed="false">
      <c r="A18" s="22" t="s">
        <v>409</v>
      </c>
      <c r="B18" s="22" t="s">
        <v>410</v>
      </c>
      <c r="C18" s="22" t="s">
        <v>411</v>
      </c>
      <c r="D18" s="22" t="str">
        <f aca="false">"0,5891"</f>
        <v>0,5891</v>
      </c>
      <c r="E18" s="22" t="s">
        <v>41</v>
      </c>
      <c r="F18" s="22" t="s">
        <v>42</v>
      </c>
      <c r="G18" s="22" t="s">
        <v>287</v>
      </c>
      <c r="H18" s="22" t="s">
        <v>703</v>
      </c>
      <c r="I18" s="23"/>
      <c r="J18" s="23"/>
      <c r="K18" s="22" t="n">
        <v>2437.5</v>
      </c>
      <c r="L18" s="22" t="str">
        <f aca="false">"1435,9313"</f>
        <v>1435,9313</v>
      </c>
      <c r="M18" s="22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</row>
    <row r="20" customFormat="false" ht="15" hidden="false" customHeight="false" outlineLevel="0" collapsed="false">
      <c r="A20" s="24" t="s">
        <v>37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0"/>
    </row>
    <row r="21" customFormat="false" ht="12.75" hidden="false" customHeight="false" outlineLevel="0" collapsed="false">
      <c r="A21" s="22" t="s">
        <v>704</v>
      </c>
      <c r="B21" s="22" t="s">
        <v>705</v>
      </c>
      <c r="C21" s="22" t="s">
        <v>706</v>
      </c>
      <c r="D21" s="22" t="str">
        <f aca="false">"0,6401"</f>
        <v>0,6401</v>
      </c>
      <c r="E21" s="22" t="s">
        <v>41</v>
      </c>
      <c r="F21" s="22" t="s">
        <v>161</v>
      </c>
      <c r="G21" s="22" t="s">
        <v>140</v>
      </c>
      <c r="H21" s="22" t="s">
        <v>707</v>
      </c>
      <c r="I21" s="23"/>
      <c r="J21" s="23"/>
      <c r="K21" s="22" t="n">
        <v>1935</v>
      </c>
      <c r="L21" s="22" t="str">
        <f aca="false">"1238,5712"</f>
        <v>1238,5712</v>
      </c>
      <c r="M21" s="22"/>
    </row>
    <row r="22" customFormat="false" ht="12.75" hidden="false" customHeight="false" outlineLevel="0" collapsed="false">
      <c r="A22" s="0"/>
      <c r="B22" s="0"/>
      <c r="C22" s="0"/>
      <c r="D22" s="0"/>
      <c r="E22" s="0"/>
    </row>
    <row r="23" customFormat="false" ht="15" hidden="false" customHeight="false" outlineLevel="0" collapsed="false">
      <c r="A23" s="0"/>
      <c r="B23" s="0"/>
      <c r="C23" s="0"/>
      <c r="D23" s="0"/>
      <c r="E23" s="20" t="s">
        <v>21</v>
      </c>
    </row>
    <row r="24" customFormat="false" ht="15" hidden="false" customHeight="false" outlineLevel="0" collapsed="false">
      <c r="A24" s="0"/>
      <c r="B24" s="0"/>
      <c r="C24" s="0"/>
      <c r="D24" s="0"/>
      <c r="E24" s="20" t="s">
        <v>22</v>
      </c>
    </row>
    <row r="25" customFormat="false" ht="15" hidden="false" customHeight="false" outlineLevel="0" collapsed="false">
      <c r="A25" s="0"/>
      <c r="B25" s="0"/>
      <c r="C25" s="0"/>
      <c r="D25" s="0"/>
      <c r="E25" s="20" t="s">
        <v>23</v>
      </c>
    </row>
    <row r="26" customFormat="false" ht="12.75" hidden="false" customHeight="false" outlineLevel="0" collapsed="false">
      <c r="A26" s="0"/>
      <c r="B26" s="0"/>
      <c r="C26" s="0"/>
      <c r="D26" s="0"/>
      <c r="E26" s="1" t="s">
        <v>24</v>
      </c>
    </row>
    <row r="27" customFormat="false" ht="12.75" hidden="false" customHeight="false" outlineLevel="0" collapsed="false">
      <c r="A27" s="0"/>
      <c r="B27" s="0"/>
      <c r="C27" s="0"/>
      <c r="D27" s="0"/>
      <c r="E27" s="1" t="s">
        <v>25</v>
      </c>
    </row>
    <row r="28" customFormat="false" ht="12.75" hidden="false" customHeight="false" outlineLevel="0" collapsed="false">
      <c r="A28" s="0"/>
      <c r="B28" s="0"/>
      <c r="C28" s="0"/>
      <c r="D28" s="0"/>
      <c r="E28" s="1" t="s">
        <v>26</v>
      </c>
    </row>
    <row r="29" customFormat="false" ht="12.75" hidden="false" customHeight="false" outlineLevel="0" collapsed="false">
      <c r="A29" s="0"/>
      <c r="B29" s="0"/>
      <c r="C29" s="0"/>
      <c r="D29" s="0"/>
      <c r="E29" s="0"/>
    </row>
    <row r="30" customFormat="false" ht="12.75" hidden="false" customHeight="false" outlineLevel="0" collapsed="false">
      <c r="A30" s="0"/>
      <c r="B30" s="0"/>
      <c r="C30" s="0"/>
      <c r="D30" s="0"/>
      <c r="E30" s="0"/>
    </row>
    <row r="31" customFormat="false" ht="18" hidden="false" customHeight="false" outlineLevel="0" collapsed="false">
      <c r="A31" s="21" t="s">
        <v>27</v>
      </c>
      <c r="B31" s="21"/>
      <c r="C31" s="0"/>
      <c r="D31" s="0"/>
      <c r="E31" s="0"/>
    </row>
    <row r="32" customFormat="false" ht="15" hidden="false" customHeight="false" outlineLevel="0" collapsed="false">
      <c r="A32" s="25" t="s">
        <v>233</v>
      </c>
      <c r="B32" s="25"/>
      <c r="C32" s="0"/>
      <c r="D32" s="0"/>
      <c r="E32" s="0"/>
    </row>
    <row r="33" customFormat="false" ht="14.25" hidden="false" customHeight="false" outlineLevel="0" collapsed="false">
      <c r="A33" s="26" t="s">
        <v>61</v>
      </c>
      <c r="B33" s="27"/>
      <c r="C33" s="0"/>
      <c r="D33" s="0"/>
      <c r="E33" s="0"/>
    </row>
    <row r="34" customFormat="false" ht="15" hidden="false" customHeight="false" outlineLevel="0" collapsed="false">
      <c r="A34" s="28" t="s">
        <v>1</v>
      </c>
      <c r="B34" s="28" t="s">
        <v>62</v>
      </c>
      <c r="C34" s="28" t="s">
        <v>63</v>
      </c>
      <c r="D34" s="28" t="s">
        <v>8</v>
      </c>
      <c r="E34" s="28" t="s">
        <v>64</v>
      </c>
    </row>
    <row r="35" customFormat="false" ht="12.75" hidden="false" customHeight="false" outlineLevel="0" collapsed="false">
      <c r="A35" s="29" t="s">
        <v>329</v>
      </c>
      <c r="B35" s="1" t="s">
        <v>61</v>
      </c>
      <c r="C35" s="1" t="s">
        <v>241</v>
      </c>
      <c r="D35" s="1" t="s">
        <v>708</v>
      </c>
      <c r="E35" s="30" t="s">
        <v>709</v>
      </c>
    </row>
    <row r="36" customFormat="false" ht="12.75" hidden="false" customHeight="false" outlineLevel="0" collapsed="false">
      <c r="A36" s="0"/>
      <c r="B36" s="0"/>
      <c r="C36" s="0"/>
      <c r="D36" s="0"/>
      <c r="E36" s="0"/>
    </row>
    <row r="37" customFormat="false" ht="12.75" hidden="false" customHeight="false" outlineLevel="0" collapsed="false">
      <c r="A37" s="0"/>
      <c r="B37" s="0"/>
      <c r="C37" s="0"/>
      <c r="D37" s="0"/>
      <c r="E37" s="0"/>
    </row>
    <row r="38" customFormat="false" ht="15" hidden="false" customHeight="false" outlineLevel="0" collapsed="false">
      <c r="A38" s="25" t="s">
        <v>60</v>
      </c>
      <c r="B38" s="25"/>
      <c r="C38" s="0"/>
      <c r="D38" s="0"/>
      <c r="E38" s="0"/>
    </row>
    <row r="39" customFormat="false" ht="14.25" hidden="false" customHeight="false" outlineLevel="0" collapsed="false">
      <c r="A39" s="26" t="s">
        <v>61</v>
      </c>
      <c r="B39" s="27"/>
      <c r="C39" s="0"/>
      <c r="D39" s="0"/>
      <c r="E39" s="0"/>
    </row>
    <row r="40" customFormat="false" ht="15" hidden="false" customHeight="false" outlineLevel="0" collapsed="false">
      <c r="A40" s="28" t="s">
        <v>1</v>
      </c>
      <c r="B40" s="28" t="s">
        <v>62</v>
      </c>
      <c r="C40" s="28" t="s">
        <v>63</v>
      </c>
      <c r="D40" s="28" t="s">
        <v>8</v>
      </c>
      <c r="E40" s="28" t="s">
        <v>64</v>
      </c>
    </row>
    <row r="41" customFormat="false" ht="12.75" hidden="false" customHeight="false" outlineLevel="0" collapsed="false">
      <c r="A41" s="29" t="s">
        <v>701</v>
      </c>
      <c r="B41" s="1" t="s">
        <v>61</v>
      </c>
      <c r="C41" s="1" t="s">
        <v>76</v>
      </c>
      <c r="D41" s="1" t="s">
        <v>710</v>
      </c>
      <c r="E41" s="30" t="s">
        <v>711</v>
      </c>
    </row>
    <row r="42" customFormat="false" ht="12.75" hidden="false" customHeight="false" outlineLevel="0" collapsed="false">
      <c r="A42" s="29" t="s">
        <v>696</v>
      </c>
      <c r="B42" s="1" t="s">
        <v>61</v>
      </c>
      <c r="C42" s="1" t="s">
        <v>105</v>
      </c>
      <c r="D42" s="1" t="s">
        <v>712</v>
      </c>
      <c r="E42" s="30" t="s">
        <v>713</v>
      </c>
    </row>
    <row r="43" customFormat="false" ht="12.75" hidden="false" customHeight="false" outlineLevel="0" collapsed="false">
      <c r="A43" s="29" t="s">
        <v>409</v>
      </c>
      <c r="B43" s="1" t="s">
        <v>61</v>
      </c>
      <c r="C43" s="1" t="s">
        <v>103</v>
      </c>
      <c r="D43" s="1" t="s">
        <v>714</v>
      </c>
      <c r="E43" s="30" t="s">
        <v>715</v>
      </c>
    </row>
    <row r="44" customFormat="false" ht="12.75" hidden="false" customHeight="false" outlineLevel="0" collapsed="false">
      <c r="A44" s="0"/>
      <c r="B44" s="0"/>
      <c r="C44" s="0"/>
      <c r="D44" s="0"/>
      <c r="E44" s="0"/>
    </row>
    <row r="45" customFormat="false" ht="14.25" hidden="false" customHeight="false" outlineLevel="0" collapsed="false">
      <c r="A45" s="26" t="s">
        <v>73</v>
      </c>
      <c r="B45" s="27"/>
      <c r="C45" s="0"/>
      <c r="D45" s="0"/>
      <c r="E45" s="0"/>
    </row>
    <row r="46" customFormat="false" ht="15" hidden="false" customHeight="false" outlineLevel="0" collapsed="false">
      <c r="A46" s="28" t="s">
        <v>1</v>
      </c>
      <c r="B46" s="28" t="s">
        <v>62</v>
      </c>
      <c r="C46" s="28" t="s">
        <v>63</v>
      </c>
      <c r="D46" s="28" t="s">
        <v>8</v>
      </c>
      <c r="E46" s="28" t="s">
        <v>64</v>
      </c>
    </row>
    <row r="47" customFormat="false" ht="12.75" hidden="false" customHeight="false" outlineLevel="0" collapsed="false">
      <c r="A47" s="29" t="s">
        <v>400</v>
      </c>
      <c r="B47" s="1" t="s">
        <v>74</v>
      </c>
      <c r="C47" s="1" t="s">
        <v>107</v>
      </c>
      <c r="D47" s="1" t="s">
        <v>712</v>
      </c>
      <c r="E47" s="30" t="s">
        <v>716</v>
      </c>
    </row>
    <row r="48" customFormat="false" ht="12.75" hidden="false" customHeight="false" outlineLevel="0" collapsed="false">
      <c r="A48" s="29" t="s">
        <v>704</v>
      </c>
      <c r="B48" s="1" t="s">
        <v>110</v>
      </c>
      <c r="C48" s="1" t="s">
        <v>65</v>
      </c>
      <c r="D48" s="1" t="s">
        <v>717</v>
      </c>
      <c r="E48" s="30" t="s">
        <v>718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7:L17"/>
    <mergeCell ref="A20:L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windowProtection="false" showFormulas="false" showGridLines="true" showRowColHeaders="true" showZeros="true" rightToLeft="false" tabSelected="false" showOutlineSymbols="true" defaultGridColor="true" view="normal" topLeftCell="U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37" width="29.4285714285714"/>
    <col collapsed="false" hidden="false" max="2" min="2" style="38" width="23.219387755102"/>
    <col collapsed="false" hidden="false" max="3" min="3" style="38" width="6.75"/>
    <col collapsed="false" hidden="false" max="4" min="4" style="38" width="6.61224489795918"/>
    <col collapsed="false" hidden="false" max="5" min="5" style="39" width="16.7397959183673"/>
    <col collapsed="false" hidden="false" max="6" min="6" style="39" width="29.8316326530612"/>
    <col collapsed="false" hidden="false" max="7" min="7" style="38" width="4.45408163265306"/>
    <col collapsed="false" hidden="false" max="8" min="8" style="38" width="7.29081632653061"/>
    <col collapsed="false" hidden="false" max="9" min="9" style="38" width="1.88775510204082"/>
    <col collapsed="false" hidden="false" max="10" min="10" style="38" width="4.59183673469388"/>
    <col collapsed="false" hidden="false" max="11" min="11" style="37" width="6.47959183673469"/>
    <col collapsed="false" hidden="false" max="12" min="12" style="38" width="9.31632653061224"/>
    <col collapsed="false" hidden="false" max="13" min="13" style="39" width="7.1530612244898"/>
    <col collapsed="false" hidden="false" max="1025" min="14" style="3" width="8.77551020408163"/>
  </cols>
  <sheetData>
    <row r="1" customFormat="false" ht="15" hidden="false" customHeight="true" outlineLevel="0" collapsed="false">
      <c r="A1" s="2" t="s">
        <v>719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59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1" customFormat="true" ht="12.75" hidden="false" customHeight="true" outlineLevel="0" collapsed="false">
      <c r="A3" s="4" t="s">
        <v>1</v>
      </c>
      <c r="B3" s="5" t="s">
        <v>654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7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3" t="s">
        <v>655</v>
      </c>
      <c r="H4" s="13" t="s">
        <v>656</v>
      </c>
      <c r="I4" s="13" t="n">
        <v>3</v>
      </c>
      <c r="J4" s="14" t="s">
        <v>11</v>
      </c>
      <c r="K4" s="6"/>
      <c r="L4" s="6"/>
      <c r="M4" s="1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8" customFormat="true" ht="15" hidden="false" customHeight="false" outlineLevel="0" collapsed="false">
      <c r="A5" s="40" t="s">
        <v>145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/>
    </row>
    <row r="6" customFormat="false" ht="12.75" hidden="false" customHeight="false" outlineLevel="0" collapsed="false">
      <c r="A6" s="41" t="s">
        <v>176</v>
      </c>
      <c r="B6" s="42" t="s">
        <v>177</v>
      </c>
      <c r="C6" s="42" t="s">
        <v>178</v>
      </c>
      <c r="D6" s="42" t="str">
        <f aca="false">"1,0797"</f>
        <v>1,0797</v>
      </c>
      <c r="E6" s="43" t="s">
        <v>98</v>
      </c>
      <c r="F6" s="43" t="s">
        <v>99</v>
      </c>
      <c r="G6" s="42" t="s">
        <v>703</v>
      </c>
      <c r="H6" s="42" t="s">
        <v>720</v>
      </c>
      <c r="I6" s="44"/>
      <c r="J6" s="44"/>
      <c r="K6" s="41" t="n">
        <v>775</v>
      </c>
      <c r="L6" s="42" t="str">
        <f aca="false">"836,8062"</f>
        <v>836,8062</v>
      </c>
      <c r="M6" s="43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53" t="s">
        <v>163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0"/>
    </row>
    <row r="9" customFormat="false" ht="12.75" hidden="false" customHeight="false" outlineLevel="0" collapsed="false">
      <c r="A9" s="41" t="s">
        <v>721</v>
      </c>
      <c r="B9" s="42" t="s">
        <v>722</v>
      </c>
      <c r="C9" s="42" t="s">
        <v>723</v>
      </c>
      <c r="D9" s="42" t="str">
        <f aca="false">"0,7743"</f>
        <v>0,7743</v>
      </c>
      <c r="E9" s="43" t="s">
        <v>41</v>
      </c>
      <c r="F9" s="43" t="s">
        <v>139</v>
      </c>
      <c r="G9" s="42" t="s">
        <v>724</v>
      </c>
      <c r="H9" s="42" t="s">
        <v>725</v>
      </c>
      <c r="I9" s="44"/>
      <c r="J9" s="44"/>
      <c r="K9" s="41" t="n">
        <v>1365</v>
      </c>
      <c r="L9" s="42" t="str">
        <f aca="false">"1056,9195"</f>
        <v>1056,9195</v>
      </c>
      <c r="M9" s="43"/>
    </row>
    <row r="10" customFormat="false" ht="12.75" hidden="false" customHeight="false" outlineLevel="0" collapsed="false">
      <c r="A10" s="0"/>
      <c r="B10" s="0"/>
      <c r="C10" s="0"/>
      <c r="D10" s="0"/>
      <c r="E10" s="0"/>
    </row>
    <row r="11" customFormat="false" ht="15" hidden="false" customHeight="false" outlineLevel="0" collapsed="false">
      <c r="A11" s="0"/>
      <c r="B11" s="0"/>
      <c r="C11" s="0"/>
      <c r="D11" s="0"/>
      <c r="E11" s="45" t="s">
        <v>21</v>
      </c>
    </row>
    <row r="12" customFormat="false" ht="15" hidden="false" customHeight="false" outlineLevel="0" collapsed="false">
      <c r="A12" s="0"/>
      <c r="B12" s="0"/>
      <c r="C12" s="0"/>
      <c r="D12" s="0"/>
      <c r="E12" s="45" t="s">
        <v>22</v>
      </c>
    </row>
    <row r="13" customFormat="false" ht="15" hidden="false" customHeight="false" outlineLevel="0" collapsed="false">
      <c r="A13" s="0"/>
      <c r="B13" s="0"/>
      <c r="C13" s="0"/>
      <c r="D13" s="0"/>
      <c r="E13" s="45" t="s">
        <v>23</v>
      </c>
    </row>
    <row r="14" customFormat="false" ht="12.75" hidden="false" customHeight="false" outlineLevel="0" collapsed="false">
      <c r="A14" s="0"/>
      <c r="B14" s="0"/>
      <c r="C14" s="0"/>
      <c r="D14" s="0"/>
      <c r="E14" s="39" t="s">
        <v>24</v>
      </c>
    </row>
    <row r="15" customFormat="false" ht="12.75" hidden="false" customHeight="false" outlineLevel="0" collapsed="false">
      <c r="A15" s="0"/>
      <c r="B15" s="0"/>
      <c r="C15" s="0"/>
      <c r="D15" s="0"/>
      <c r="E15" s="39" t="s">
        <v>25</v>
      </c>
    </row>
    <row r="16" customFormat="false" ht="12.75" hidden="false" customHeight="false" outlineLevel="0" collapsed="false">
      <c r="A16" s="0"/>
      <c r="B16" s="0"/>
      <c r="C16" s="0"/>
      <c r="D16" s="0"/>
      <c r="E16" s="39" t="s">
        <v>26</v>
      </c>
    </row>
    <row r="17" customFormat="false" ht="12.75" hidden="false" customHeight="false" outlineLevel="0" collapsed="false">
      <c r="A17" s="0"/>
      <c r="B17" s="0"/>
      <c r="C17" s="0"/>
      <c r="D17" s="0"/>
      <c r="E17" s="0"/>
    </row>
    <row r="18" customFormat="false" ht="12.75" hidden="false" customHeight="false" outlineLevel="0" collapsed="false">
      <c r="A18" s="0"/>
      <c r="B18" s="0"/>
      <c r="C18" s="0"/>
      <c r="D18" s="0"/>
      <c r="E18" s="0"/>
    </row>
    <row r="19" customFormat="false" ht="18" hidden="false" customHeight="false" outlineLevel="0" collapsed="false">
      <c r="A19" s="46" t="s">
        <v>27</v>
      </c>
      <c r="B19" s="47"/>
      <c r="C19" s="0"/>
      <c r="D19" s="0"/>
      <c r="E19" s="0"/>
    </row>
    <row r="20" customFormat="false" ht="15" hidden="false" customHeight="false" outlineLevel="0" collapsed="false">
      <c r="A20" s="48" t="s">
        <v>60</v>
      </c>
      <c r="B20" s="24"/>
      <c r="C20" s="0"/>
      <c r="D20" s="0"/>
      <c r="E20" s="0"/>
    </row>
    <row r="21" customFormat="false" ht="14.25" hidden="false" customHeight="false" outlineLevel="0" collapsed="false">
      <c r="A21" s="49" t="s">
        <v>249</v>
      </c>
      <c r="B21" s="50"/>
      <c r="C21" s="0"/>
      <c r="D21" s="0"/>
      <c r="E21" s="0"/>
    </row>
    <row r="22" customFormat="false" ht="15" hidden="false" customHeight="false" outlineLevel="0" collapsed="false">
      <c r="A22" s="28" t="s">
        <v>1</v>
      </c>
      <c r="B22" s="28" t="s">
        <v>62</v>
      </c>
      <c r="C22" s="28" t="s">
        <v>63</v>
      </c>
      <c r="D22" s="28" t="s">
        <v>8</v>
      </c>
      <c r="E22" s="28" t="s">
        <v>64</v>
      </c>
    </row>
    <row r="23" customFormat="false" ht="12.75" hidden="false" customHeight="false" outlineLevel="0" collapsed="false">
      <c r="A23" s="51" t="s">
        <v>721</v>
      </c>
      <c r="B23" s="38" t="s">
        <v>726</v>
      </c>
      <c r="C23" s="38" t="s">
        <v>241</v>
      </c>
      <c r="D23" s="38" t="s">
        <v>727</v>
      </c>
      <c r="E23" s="37" t="s">
        <v>728</v>
      </c>
    </row>
    <row r="24" customFormat="false" ht="12.75" hidden="false" customHeight="false" outlineLevel="0" collapsed="false">
      <c r="A24" s="51" t="s">
        <v>176</v>
      </c>
      <c r="B24" s="38" t="s">
        <v>252</v>
      </c>
      <c r="C24" s="38" t="s">
        <v>236</v>
      </c>
      <c r="D24" s="38" t="s">
        <v>729</v>
      </c>
      <c r="E24" s="37" t="s">
        <v>730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9.8418367346939"/>
    <col collapsed="false" hidden="false" max="6" min="6" style="1" width="29.8316326530612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8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80</v>
      </c>
      <c r="B6" s="22" t="s">
        <v>81</v>
      </c>
      <c r="C6" s="22" t="s">
        <v>82</v>
      </c>
      <c r="D6" s="22" t="str">
        <f aca="false">"0,6899"</f>
        <v>0,6899</v>
      </c>
      <c r="E6" s="22" t="s">
        <v>83</v>
      </c>
      <c r="F6" s="22" t="s">
        <v>84</v>
      </c>
      <c r="G6" s="22" t="s">
        <v>85</v>
      </c>
      <c r="H6" s="23" t="s">
        <v>86</v>
      </c>
      <c r="I6" s="23" t="s">
        <v>86</v>
      </c>
      <c r="J6" s="23"/>
      <c r="K6" s="22" t="n">
        <v>172.5</v>
      </c>
      <c r="L6" s="22" t="str">
        <f aca="false">"119,0077"</f>
        <v>119,0077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87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8" hidden="false" customHeight="false" outlineLevel="0" collapsed="false">
      <c r="A9" s="31" t="s">
        <v>88</v>
      </c>
      <c r="B9" s="31" t="s">
        <v>89</v>
      </c>
      <c r="C9" s="31" t="s">
        <v>90</v>
      </c>
      <c r="D9" s="31" t="str">
        <f aca="false">"0,6133"</f>
        <v>0,6133</v>
      </c>
      <c r="E9" s="31" t="s">
        <v>41</v>
      </c>
      <c r="F9" s="31" t="s">
        <v>51</v>
      </c>
      <c r="G9" s="31" t="s">
        <v>91</v>
      </c>
      <c r="H9" s="31" t="s">
        <v>92</v>
      </c>
      <c r="I9" s="32" t="s">
        <v>93</v>
      </c>
      <c r="J9" s="32"/>
      <c r="K9" s="31" t="n">
        <v>230</v>
      </c>
      <c r="L9" s="31" t="str">
        <f aca="false">"141,0705"</f>
        <v>141,0705</v>
      </c>
      <c r="M9" s="31"/>
    </row>
    <row r="10" customFormat="false" ht="15" hidden="false" customHeight="false" outlineLevel="0" collapsed="false">
      <c r="A10" s="24" t="s">
        <v>94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0"/>
    </row>
    <row r="11" customFormat="false" ht="12.75" hidden="false" customHeight="false" outlineLevel="0" collapsed="false">
      <c r="A11" s="16" t="s">
        <v>95</v>
      </c>
      <c r="B11" s="16" t="s">
        <v>96</v>
      </c>
      <c r="C11" s="16" t="s">
        <v>97</v>
      </c>
      <c r="D11" s="16" t="str">
        <f aca="false">"0,5840"</f>
        <v>0,5840</v>
      </c>
      <c r="E11" s="16" t="s">
        <v>98</v>
      </c>
      <c r="F11" s="16" t="s">
        <v>99</v>
      </c>
      <c r="G11" s="18" t="s">
        <v>100</v>
      </c>
      <c r="H11" s="16" t="s">
        <v>100</v>
      </c>
      <c r="I11" s="16" t="s">
        <v>101</v>
      </c>
      <c r="J11" s="18"/>
      <c r="K11" s="16" t="n">
        <v>210</v>
      </c>
      <c r="L11" s="16" t="str">
        <f aca="false">"122,6505"</f>
        <v>122,6505</v>
      </c>
      <c r="M11" s="16"/>
    </row>
    <row r="12" customFormat="false" ht="12.75" hidden="false" customHeight="false" outlineLevel="0" collapsed="false">
      <c r="A12" s="19" t="s">
        <v>95</v>
      </c>
      <c r="B12" s="19" t="s">
        <v>102</v>
      </c>
      <c r="C12" s="19" t="s">
        <v>97</v>
      </c>
      <c r="D12" s="19" t="str">
        <f aca="false">"0,6804"</f>
        <v>0,6804</v>
      </c>
      <c r="E12" s="19" t="s">
        <v>98</v>
      </c>
      <c r="F12" s="19" t="s">
        <v>99</v>
      </c>
      <c r="G12" s="17" t="s">
        <v>100</v>
      </c>
      <c r="H12" s="19" t="s">
        <v>100</v>
      </c>
      <c r="I12" s="19" t="s">
        <v>101</v>
      </c>
      <c r="J12" s="17"/>
      <c r="K12" s="19" t="n">
        <v>210</v>
      </c>
      <c r="L12" s="19" t="str">
        <f aca="false">"142,8878"</f>
        <v>142,8878</v>
      </c>
      <c r="M12" s="19"/>
    </row>
    <row r="13" customFormat="false" ht="12.75" hidden="false" customHeight="false" outlineLevel="0" collapsed="false">
      <c r="A13" s="0"/>
      <c r="B13" s="0"/>
      <c r="C13" s="0"/>
      <c r="D13" s="0"/>
      <c r="E13" s="0"/>
    </row>
    <row r="14" customFormat="false" ht="15" hidden="false" customHeight="false" outlineLevel="0" collapsed="false">
      <c r="A14" s="0"/>
      <c r="B14" s="0"/>
      <c r="C14" s="0"/>
      <c r="D14" s="0"/>
      <c r="E14" s="20" t="s">
        <v>21</v>
      </c>
    </row>
    <row r="15" customFormat="false" ht="15" hidden="false" customHeight="false" outlineLevel="0" collapsed="false">
      <c r="A15" s="0"/>
      <c r="B15" s="0"/>
      <c r="C15" s="0"/>
      <c r="D15" s="0"/>
      <c r="E15" s="20" t="s">
        <v>22</v>
      </c>
    </row>
    <row r="16" customFormat="false" ht="15" hidden="false" customHeight="false" outlineLevel="0" collapsed="false">
      <c r="A16" s="0"/>
      <c r="B16" s="0"/>
      <c r="C16" s="0"/>
      <c r="D16" s="0"/>
      <c r="E16" s="20" t="s">
        <v>23</v>
      </c>
    </row>
    <row r="17" customFormat="false" ht="12.75" hidden="false" customHeight="false" outlineLevel="0" collapsed="false">
      <c r="A17" s="0"/>
      <c r="B17" s="0"/>
      <c r="C17" s="0"/>
      <c r="D17" s="0"/>
      <c r="E17" s="1" t="s">
        <v>24</v>
      </c>
    </row>
    <row r="18" customFormat="false" ht="12.75" hidden="false" customHeight="false" outlineLevel="0" collapsed="false">
      <c r="A18" s="0"/>
      <c r="B18" s="0"/>
      <c r="C18" s="0"/>
      <c r="D18" s="0"/>
      <c r="E18" s="1" t="s">
        <v>25</v>
      </c>
    </row>
    <row r="19" customFormat="false" ht="12.75" hidden="false" customHeight="false" outlineLevel="0" collapsed="false">
      <c r="A19" s="0"/>
      <c r="B19" s="0"/>
      <c r="C19" s="0"/>
      <c r="D19" s="0"/>
      <c r="E19" s="1" t="s">
        <v>26</v>
      </c>
    </row>
    <row r="20" customFormat="false" ht="12.75" hidden="false" customHeight="false" outlineLevel="0" collapsed="false">
      <c r="A20" s="0"/>
      <c r="B20" s="0"/>
      <c r="C20" s="0"/>
      <c r="D20" s="0"/>
      <c r="E20" s="0"/>
    </row>
    <row r="21" customFormat="false" ht="12.75" hidden="false" customHeight="false" outlineLevel="0" collapsed="false">
      <c r="A21" s="0"/>
      <c r="B21" s="0"/>
      <c r="C21" s="0"/>
      <c r="D21" s="0"/>
      <c r="E21" s="0"/>
    </row>
    <row r="22" customFormat="false" ht="18" hidden="false" customHeight="false" outlineLevel="0" collapsed="false">
      <c r="A22" s="21" t="s">
        <v>27</v>
      </c>
      <c r="B22" s="21"/>
      <c r="C22" s="0"/>
      <c r="D22" s="0"/>
      <c r="E22" s="0"/>
    </row>
    <row r="23" customFormat="false" ht="15" hidden="false" customHeight="false" outlineLevel="0" collapsed="false">
      <c r="A23" s="25" t="s">
        <v>60</v>
      </c>
      <c r="B23" s="25"/>
      <c r="C23" s="0"/>
      <c r="D23" s="0"/>
      <c r="E23" s="0"/>
    </row>
    <row r="24" customFormat="false" ht="14.25" hidden="false" customHeight="false" outlineLevel="0" collapsed="false">
      <c r="A24" s="26" t="s">
        <v>61</v>
      </c>
      <c r="B24" s="27"/>
      <c r="C24" s="0"/>
      <c r="D24" s="0"/>
      <c r="E24" s="0"/>
    </row>
    <row r="25" customFormat="false" ht="15" hidden="false" customHeight="false" outlineLevel="0" collapsed="false">
      <c r="A25" s="28" t="s">
        <v>1</v>
      </c>
      <c r="B25" s="28" t="s">
        <v>62</v>
      </c>
      <c r="C25" s="28" t="s">
        <v>63</v>
      </c>
      <c r="D25" s="28" t="s">
        <v>8</v>
      </c>
      <c r="E25" s="28" t="s">
        <v>64</v>
      </c>
    </row>
    <row r="26" customFormat="false" ht="12.75" hidden="false" customHeight="false" outlineLevel="0" collapsed="false">
      <c r="A26" s="29" t="s">
        <v>95</v>
      </c>
      <c r="B26" s="1" t="s">
        <v>61</v>
      </c>
      <c r="C26" s="1" t="s">
        <v>103</v>
      </c>
      <c r="D26" s="1" t="s">
        <v>101</v>
      </c>
      <c r="E26" s="30" t="s">
        <v>104</v>
      </c>
    </row>
    <row r="27" customFormat="false" ht="12.75" hidden="false" customHeight="false" outlineLevel="0" collapsed="false">
      <c r="A27" s="29" t="s">
        <v>80</v>
      </c>
      <c r="B27" s="1" t="s">
        <v>61</v>
      </c>
      <c r="C27" s="1" t="s">
        <v>105</v>
      </c>
      <c r="D27" s="1" t="s">
        <v>85</v>
      </c>
      <c r="E27" s="30" t="s">
        <v>106</v>
      </c>
    </row>
    <row r="28" customFormat="false" ht="12.75" hidden="false" customHeight="false" outlineLevel="0" collapsed="false">
      <c r="A28" s="29" t="s">
        <v>88</v>
      </c>
      <c r="B28" s="1" t="s">
        <v>61</v>
      </c>
      <c r="C28" s="1" t="s">
        <v>107</v>
      </c>
      <c r="D28" s="1" t="s">
        <v>108</v>
      </c>
      <c r="E28" s="30" t="s">
        <v>109</v>
      </c>
    </row>
    <row r="29" customFormat="false" ht="12.75" hidden="false" customHeight="false" outlineLevel="0" collapsed="false">
      <c r="A29" s="0"/>
      <c r="B29" s="0"/>
      <c r="C29" s="0"/>
      <c r="D29" s="0"/>
      <c r="E29" s="0"/>
    </row>
    <row r="30" customFormat="false" ht="14.25" hidden="false" customHeight="false" outlineLevel="0" collapsed="false">
      <c r="A30" s="26" t="s">
        <v>73</v>
      </c>
      <c r="B30" s="27"/>
      <c r="C30" s="0"/>
      <c r="D30" s="0"/>
      <c r="E30" s="0"/>
    </row>
    <row r="31" customFormat="false" ht="15" hidden="false" customHeight="false" outlineLevel="0" collapsed="false">
      <c r="A31" s="28" t="s">
        <v>1</v>
      </c>
      <c r="B31" s="28" t="s">
        <v>62</v>
      </c>
      <c r="C31" s="28" t="s">
        <v>63</v>
      </c>
      <c r="D31" s="28" t="s">
        <v>8</v>
      </c>
      <c r="E31" s="28" t="s">
        <v>64</v>
      </c>
    </row>
    <row r="32" customFormat="false" ht="12.75" hidden="false" customHeight="false" outlineLevel="0" collapsed="false">
      <c r="A32" s="29" t="s">
        <v>95</v>
      </c>
      <c r="B32" s="1" t="s">
        <v>110</v>
      </c>
      <c r="C32" s="1" t="s">
        <v>103</v>
      </c>
      <c r="D32" s="1" t="s">
        <v>101</v>
      </c>
      <c r="E32" s="30" t="s">
        <v>111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0:L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1" width="26.1887755102041"/>
    <col collapsed="false" hidden="false" max="2" min="2" style="1" width="18.6275510204082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6428571428571"/>
    <col collapsed="false" hidden="false" max="9" min="7" style="1" width="5.26530612244898"/>
    <col collapsed="false" hidden="false" max="10" min="10" style="1" width="4.59183673469388"/>
    <col collapsed="false" hidden="false" max="12" min="11" style="1" width="4.32142857142857"/>
    <col collapsed="false" hidden="false" max="13" min="13" style="1" width="5.26530612244898"/>
    <col collapsed="false" hidden="false" max="14" min="14" style="1" width="4.59183673469388"/>
    <col collapsed="false" hidden="false" max="17" min="15" style="1" width="5.26530612244898"/>
    <col collapsed="false" hidden="false" max="18" min="18" style="1" width="4.59183673469388"/>
    <col collapsed="false" hidden="false" max="19" min="19" style="1" width="6.47959183673469"/>
    <col collapsed="false" hidden="false" max="20" min="20" style="1" width="8.23469387755102"/>
    <col collapsed="false" hidden="false" max="21" min="21" style="1" width="7.1530612244898"/>
    <col collapsed="false" hidden="false" max="1025" min="22" style="0" width="8.36734693877551"/>
  </cols>
  <sheetData>
    <row r="1" s="3" customFormat="true" ht="15" hidden="false" customHeight="true" outlineLevel="0" collapsed="false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true" ht="63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113</v>
      </c>
      <c r="H3" s="8"/>
      <c r="I3" s="8"/>
      <c r="J3" s="8"/>
      <c r="K3" s="8" t="s">
        <v>7</v>
      </c>
      <c r="L3" s="8"/>
      <c r="M3" s="8"/>
      <c r="N3" s="8"/>
      <c r="O3" s="8" t="s">
        <v>114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12" t="n">
        <v>1</v>
      </c>
      <c r="L4" s="13" t="n">
        <v>2</v>
      </c>
      <c r="M4" s="13" t="n">
        <v>3</v>
      </c>
      <c r="N4" s="14" t="s">
        <v>11</v>
      </c>
      <c r="O4" s="12" t="n">
        <v>1</v>
      </c>
      <c r="P4" s="13" t="n">
        <v>2</v>
      </c>
      <c r="Q4" s="13" t="n">
        <v>3</v>
      </c>
      <c r="R4" s="14" t="s">
        <v>11</v>
      </c>
      <c r="S4" s="9"/>
      <c r="T4" s="6"/>
      <c r="U4" s="10"/>
    </row>
    <row r="5" customFormat="false" ht="15" hidden="false" customHeight="false" outlineLevel="0" collapsed="false">
      <c r="A5" s="15" t="s">
        <v>87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0"/>
    </row>
    <row r="6" customFormat="false" ht="12.75" hidden="false" customHeight="false" outlineLevel="0" collapsed="false">
      <c r="A6" s="22" t="s">
        <v>115</v>
      </c>
      <c r="B6" s="22" t="s">
        <v>116</v>
      </c>
      <c r="C6" s="22" t="s">
        <v>117</v>
      </c>
      <c r="D6" s="22" t="str">
        <f aca="false">"0,6126"</f>
        <v>0,6126</v>
      </c>
      <c r="E6" s="22" t="s">
        <v>118</v>
      </c>
      <c r="F6" s="22" t="s">
        <v>119</v>
      </c>
      <c r="G6" s="22" t="s">
        <v>120</v>
      </c>
      <c r="H6" s="22" t="s">
        <v>121</v>
      </c>
      <c r="I6" s="22" t="s">
        <v>122</v>
      </c>
      <c r="J6" s="23"/>
      <c r="K6" s="22" t="s">
        <v>123</v>
      </c>
      <c r="L6" s="22" t="s">
        <v>124</v>
      </c>
      <c r="M6" s="22" t="s">
        <v>125</v>
      </c>
      <c r="N6" s="23"/>
      <c r="O6" s="22" t="s">
        <v>100</v>
      </c>
      <c r="P6" s="22" t="s">
        <v>91</v>
      </c>
      <c r="Q6" s="22" t="s">
        <v>92</v>
      </c>
      <c r="R6" s="23"/>
      <c r="S6" s="22" t="n">
        <v>500</v>
      </c>
      <c r="T6" s="22" t="str">
        <f aca="false">"306,3000"</f>
        <v>306,3000</v>
      </c>
      <c r="U6" s="22"/>
    </row>
    <row r="7" customFormat="false" ht="12.75" hidden="false" customHeight="false" outlineLevel="0" collapsed="false">
      <c r="A7" s="0"/>
      <c r="B7" s="0"/>
      <c r="C7" s="0"/>
      <c r="D7" s="0"/>
      <c r="E7" s="0"/>
    </row>
    <row r="8" customFormat="false" ht="15" hidden="false" customHeight="false" outlineLevel="0" collapsed="false">
      <c r="A8" s="0"/>
      <c r="B8" s="0"/>
      <c r="C8" s="0"/>
      <c r="D8" s="0"/>
      <c r="E8" s="20" t="s">
        <v>21</v>
      </c>
    </row>
    <row r="9" customFormat="false" ht="15" hidden="false" customHeight="false" outlineLevel="0" collapsed="false">
      <c r="A9" s="0"/>
      <c r="B9" s="0"/>
      <c r="C9" s="0"/>
      <c r="D9" s="0"/>
      <c r="E9" s="20" t="s">
        <v>22</v>
      </c>
    </row>
    <row r="10" customFormat="false" ht="15" hidden="false" customHeight="false" outlineLevel="0" collapsed="false">
      <c r="A10" s="0"/>
      <c r="B10" s="0"/>
      <c r="C10" s="0"/>
      <c r="D10" s="0"/>
      <c r="E10" s="20" t="s">
        <v>23</v>
      </c>
    </row>
    <row r="11" customFormat="false" ht="12.75" hidden="false" customHeight="false" outlineLevel="0" collapsed="false">
      <c r="A11" s="0"/>
      <c r="B11" s="0"/>
      <c r="C11" s="0"/>
      <c r="D11" s="0"/>
      <c r="E11" s="1" t="s">
        <v>24</v>
      </c>
    </row>
    <row r="12" customFormat="false" ht="12.75" hidden="false" customHeight="false" outlineLevel="0" collapsed="false">
      <c r="A12" s="0"/>
      <c r="B12" s="0"/>
      <c r="C12" s="0"/>
      <c r="D12" s="0"/>
      <c r="E12" s="1" t="s">
        <v>25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26</v>
      </c>
    </row>
    <row r="14" customFormat="false" ht="12.75" hidden="false" customHeight="false" outlineLevel="0" collapsed="false">
      <c r="A14" s="0"/>
      <c r="B14" s="0"/>
      <c r="C14" s="0"/>
      <c r="D14" s="0"/>
      <c r="E14" s="0"/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8" hidden="false" customHeight="false" outlineLevel="0" collapsed="false">
      <c r="A16" s="21" t="s">
        <v>27</v>
      </c>
      <c r="B16" s="21"/>
      <c r="C16" s="0"/>
      <c r="D16" s="0"/>
      <c r="E16" s="0"/>
    </row>
    <row r="17" customFormat="false" ht="15" hidden="false" customHeight="false" outlineLevel="0" collapsed="false">
      <c r="A17" s="25" t="s">
        <v>60</v>
      </c>
      <c r="B17" s="25"/>
      <c r="C17" s="0"/>
      <c r="D17" s="0"/>
      <c r="E17" s="0"/>
    </row>
    <row r="18" customFormat="false" ht="14.25" hidden="false" customHeight="false" outlineLevel="0" collapsed="false">
      <c r="A18" s="26" t="s">
        <v>61</v>
      </c>
      <c r="B18" s="27"/>
      <c r="C18" s="0"/>
      <c r="D18" s="0"/>
      <c r="E18" s="0"/>
    </row>
    <row r="19" customFormat="false" ht="15" hidden="false" customHeight="false" outlineLevel="0" collapsed="false">
      <c r="A19" s="28" t="s">
        <v>1</v>
      </c>
      <c r="B19" s="28" t="s">
        <v>62</v>
      </c>
      <c r="C19" s="28" t="s">
        <v>63</v>
      </c>
      <c r="D19" s="28" t="s">
        <v>8</v>
      </c>
      <c r="E19" s="28" t="s">
        <v>64</v>
      </c>
    </row>
    <row r="20" customFormat="false" ht="12.75" hidden="false" customHeight="false" outlineLevel="0" collapsed="false">
      <c r="A20" s="29" t="s">
        <v>115</v>
      </c>
      <c r="B20" s="1" t="s">
        <v>61</v>
      </c>
      <c r="C20" s="1" t="s">
        <v>107</v>
      </c>
      <c r="D20" s="1" t="s">
        <v>126</v>
      </c>
      <c r="E20" s="30" t="s">
        <v>127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1" width="26.1887755102041"/>
    <col collapsed="false" hidden="false" max="2" min="2" style="1" width="18.6275510204082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6428571428571"/>
    <col collapsed="false" hidden="false" max="9" min="7" style="1" width="5.66836734693878"/>
    <col collapsed="false" hidden="false" max="10" min="10" style="1" width="4.59183673469388"/>
    <col collapsed="false" hidden="false" max="11" min="11" style="1" width="6.47959183673469"/>
    <col collapsed="false" hidden="false" max="12" min="12" style="1" width="6.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114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87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8" hidden="false" customHeight="false" outlineLevel="0" collapsed="false">
      <c r="A6" s="22" t="s">
        <v>115</v>
      </c>
      <c r="B6" s="22" t="s">
        <v>116</v>
      </c>
      <c r="C6" s="22" t="s">
        <v>117</v>
      </c>
      <c r="D6" s="22" t="str">
        <f aca="false">"0,6126"</f>
        <v>0,6126</v>
      </c>
      <c r="E6" s="22" t="s">
        <v>118</v>
      </c>
      <c r="F6" s="22" t="s">
        <v>119</v>
      </c>
      <c r="G6" s="33" t="s">
        <v>129</v>
      </c>
      <c r="H6" s="33" t="s">
        <v>130</v>
      </c>
      <c r="I6" s="23"/>
      <c r="J6" s="23"/>
      <c r="K6" s="33" t="s">
        <v>130</v>
      </c>
      <c r="L6" s="22" t="s">
        <v>131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</row>
    <row r="8" customFormat="false" ht="15" hidden="false" customHeight="false" outlineLevel="0" collapsed="false">
      <c r="A8" s="0"/>
      <c r="B8" s="0"/>
      <c r="C8" s="0"/>
      <c r="D8" s="0"/>
      <c r="E8" s="20" t="s">
        <v>21</v>
      </c>
    </row>
    <row r="9" customFormat="false" ht="15" hidden="false" customHeight="false" outlineLevel="0" collapsed="false">
      <c r="A9" s="0"/>
      <c r="B9" s="0"/>
      <c r="C9" s="0"/>
      <c r="D9" s="0"/>
      <c r="E9" s="20" t="s">
        <v>22</v>
      </c>
    </row>
    <row r="10" customFormat="false" ht="15" hidden="false" customHeight="false" outlineLevel="0" collapsed="false">
      <c r="A10" s="0"/>
      <c r="B10" s="0"/>
      <c r="C10" s="0"/>
      <c r="D10" s="0"/>
      <c r="E10" s="20" t="s">
        <v>23</v>
      </c>
    </row>
    <row r="11" customFormat="false" ht="12.75" hidden="false" customHeight="false" outlineLevel="0" collapsed="false">
      <c r="A11" s="0"/>
      <c r="B11" s="0"/>
      <c r="C11" s="0"/>
      <c r="D11" s="0"/>
      <c r="E11" s="1" t="s">
        <v>24</v>
      </c>
    </row>
    <row r="12" customFormat="false" ht="12.75" hidden="false" customHeight="false" outlineLevel="0" collapsed="false">
      <c r="A12" s="0"/>
      <c r="B12" s="0"/>
      <c r="C12" s="0"/>
      <c r="D12" s="0"/>
      <c r="E12" s="1" t="s">
        <v>25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26</v>
      </c>
    </row>
    <row r="14" customFormat="false" ht="12.75" hidden="false" customHeight="false" outlineLevel="0" collapsed="false">
      <c r="A14" s="0"/>
      <c r="B14" s="0"/>
      <c r="C14" s="0"/>
      <c r="D14" s="0"/>
      <c r="E14" s="0"/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7.35" hidden="false" customHeight="false" outlineLevel="0" collapsed="false">
      <c r="A16" s="21" t="s">
        <v>27</v>
      </c>
      <c r="B16" s="21"/>
      <c r="C16" s="0"/>
      <c r="D16" s="0"/>
      <c r="E16" s="0"/>
    </row>
    <row r="17" customFormat="false" ht="15" hidden="false" customHeight="false" outlineLevel="0" collapsed="false">
      <c r="A17" s="25" t="s">
        <v>60</v>
      </c>
      <c r="B17" s="25"/>
      <c r="C17" s="0"/>
      <c r="D17" s="0"/>
      <c r="E17" s="0"/>
    </row>
    <row r="18" customFormat="false" ht="13.8" hidden="false" customHeight="false" outlineLevel="0" collapsed="false">
      <c r="A18" s="26" t="s">
        <v>61</v>
      </c>
      <c r="B18" s="27"/>
      <c r="C18" s="0"/>
      <c r="D18" s="0"/>
      <c r="E18" s="0"/>
    </row>
    <row r="19" customFormat="false" ht="13.8" hidden="false" customHeight="false" outlineLevel="0" collapsed="false">
      <c r="A19" s="28" t="s">
        <v>1</v>
      </c>
      <c r="B19" s="28" t="s">
        <v>62</v>
      </c>
      <c r="C19" s="28" t="s">
        <v>63</v>
      </c>
      <c r="D19" s="28" t="s">
        <v>8</v>
      </c>
      <c r="E19" s="28" t="s">
        <v>64</v>
      </c>
    </row>
    <row r="20" customFormat="false" ht="12.8" hidden="false" customHeight="false" outlineLevel="0" collapsed="false">
      <c r="A20" s="29" t="s">
        <v>115</v>
      </c>
      <c r="B20" s="1" t="s">
        <v>61</v>
      </c>
      <c r="C20" s="1" t="s">
        <v>107</v>
      </c>
      <c r="D20" s="33" t="s">
        <v>129</v>
      </c>
      <c r="E20" s="34" t="s">
        <v>131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30.6428571428571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52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114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87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115</v>
      </c>
      <c r="B6" s="22" t="s">
        <v>116</v>
      </c>
      <c r="C6" s="22" t="s">
        <v>117</v>
      </c>
      <c r="D6" s="22" t="str">
        <f aca="false">"0,6126"</f>
        <v>0,6126</v>
      </c>
      <c r="E6" s="22" t="s">
        <v>118</v>
      </c>
      <c r="F6" s="22" t="s">
        <v>119</v>
      </c>
      <c r="G6" s="22" t="s">
        <v>129</v>
      </c>
      <c r="H6" s="23"/>
      <c r="I6" s="23"/>
      <c r="J6" s="23"/>
      <c r="K6" s="22" t="n">
        <v>190</v>
      </c>
      <c r="L6" s="22" t="str">
        <f aca="false">"116,3940"</f>
        <v>116,3940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2.75" hidden="false" customHeight="false" outlineLevel="0" collapsed="false">
      <c r="A8" s="0"/>
      <c r="B8" s="0"/>
      <c r="C8" s="0"/>
      <c r="D8" s="0"/>
      <c r="E8" s="0"/>
    </row>
    <row r="9" customFormat="false" ht="15" hidden="false" customHeight="false" outlineLevel="0" collapsed="false">
      <c r="A9" s="0"/>
      <c r="B9" s="0"/>
      <c r="C9" s="0"/>
      <c r="D9" s="0"/>
      <c r="E9" s="20" t="s">
        <v>21</v>
      </c>
    </row>
    <row r="10" customFormat="false" ht="15" hidden="false" customHeight="false" outlineLevel="0" collapsed="false">
      <c r="A10" s="0"/>
      <c r="B10" s="0"/>
      <c r="C10" s="0"/>
      <c r="D10" s="0"/>
      <c r="E10" s="20" t="s">
        <v>22</v>
      </c>
    </row>
    <row r="11" customFormat="false" ht="15" hidden="false" customHeight="false" outlineLevel="0" collapsed="false">
      <c r="A11" s="0"/>
      <c r="B11" s="0"/>
      <c r="C11" s="0"/>
      <c r="D11" s="0"/>
      <c r="E11" s="20" t="s">
        <v>23</v>
      </c>
    </row>
    <row r="12" customFormat="false" ht="12.75" hidden="false" customHeight="false" outlineLevel="0" collapsed="false">
      <c r="A12" s="0"/>
      <c r="B12" s="0"/>
      <c r="C12" s="0"/>
      <c r="D12" s="0"/>
      <c r="E12" s="1" t="s">
        <v>24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25</v>
      </c>
    </row>
    <row r="14" customFormat="false" ht="12.75" hidden="false" customHeight="false" outlineLevel="0" collapsed="false">
      <c r="A14" s="0"/>
      <c r="B14" s="0"/>
      <c r="C14" s="0"/>
      <c r="D14" s="0"/>
      <c r="E14" s="1" t="s">
        <v>26</v>
      </c>
    </row>
    <row r="15" customFormat="false" ht="12.75" hidden="false" customHeight="false" outlineLevel="0" collapsed="false">
      <c r="A15" s="0"/>
      <c r="B15" s="0"/>
      <c r="C15" s="0"/>
      <c r="D15" s="0"/>
      <c r="E15" s="0"/>
    </row>
    <row r="16" customFormat="false" ht="12.75" hidden="false" customHeight="false" outlineLevel="0" collapsed="false">
      <c r="A16" s="0"/>
      <c r="B16" s="0"/>
      <c r="C16" s="0"/>
      <c r="D16" s="0"/>
      <c r="E16" s="0"/>
    </row>
    <row r="17" customFormat="false" ht="18" hidden="false" customHeight="false" outlineLevel="0" collapsed="false">
      <c r="A17" s="21" t="s">
        <v>27</v>
      </c>
      <c r="B17" s="21"/>
      <c r="C17" s="0"/>
      <c r="D17" s="0"/>
      <c r="E17" s="0"/>
    </row>
    <row r="18" customFormat="false" ht="15" hidden="false" customHeight="false" outlineLevel="0" collapsed="false">
      <c r="A18" s="25" t="s">
        <v>60</v>
      </c>
      <c r="B18" s="25"/>
      <c r="C18" s="0"/>
      <c r="D18" s="0"/>
      <c r="E18" s="0"/>
    </row>
    <row r="19" customFormat="false" ht="14.25" hidden="false" customHeight="false" outlineLevel="0" collapsed="false">
      <c r="A19" s="26" t="s">
        <v>61</v>
      </c>
      <c r="B19" s="27"/>
      <c r="C19" s="0"/>
      <c r="D19" s="0"/>
      <c r="E19" s="0"/>
    </row>
    <row r="20" customFormat="false" ht="15" hidden="false" customHeight="false" outlineLevel="0" collapsed="false">
      <c r="A20" s="28" t="s">
        <v>1</v>
      </c>
      <c r="B20" s="28" t="s">
        <v>62</v>
      </c>
      <c r="C20" s="28" t="s">
        <v>63</v>
      </c>
      <c r="D20" s="28" t="s">
        <v>8</v>
      </c>
      <c r="E20" s="28" t="s">
        <v>64</v>
      </c>
    </row>
    <row r="21" customFormat="false" ht="12.75" hidden="false" customHeight="false" outlineLevel="0" collapsed="false">
      <c r="A21" s="29" t="s">
        <v>115</v>
      </c>
      <c r="B21" s="1" t="s">
        <v>61</v>
      </c>
      <c r="C21" s="1" t="s">
        <v>107</v>
      </c>
      <c r="D21" s="1" t="s">
        <v>129</v>
      </c>
      <c r="E21" s="30" t="s">
        <v>133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1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30" activeCellId="0" sqref="F30"/>
    </sheetView>
  </sheetViews>
  <sheetFormatPr defaultRowHeight="12.8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9.8418367346939"/>
    <col collapsed="false" hidden="false" max="6" min="6" style="1" width="30.6428571428571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10.6632653061225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114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135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16" t="s">
        <v>136</v>
      </c>
      <c r="B6" s="16" t="s">
        <v>137</v>
      </c>
      <c r="C6" s="16" t="s">
        <v>138</v>
      </c>
      <c r="D6" s="16" t="str">
        <f aca="false">"1,1922"</f>
        <v>1,1922</v>
      </c>
      <c r="E6" s="16" t="s">
        <v>41</v>
      </c>
      <c r="F6" s="16" t="s">
        <v>139</v>
      </c>
      <c r="G6" s="16" t="s">
        <v>124</v>
      </c>
      <c r="H6" s="18" t="s">
        <v>140</v>
      </c>
      <c r="I6" s="16" t="s">
        <v>140</v>
      </c>
      <c r="J6" s="18"/>
      <c r="K6" s="16" t="n">
        <v>107.5</v>
      </c>
      <c r="L6" s="16" t="str">
        <f aca="false">"128,1615"</f>
        <v>128,1615</v>
      </c>
      <c r="M6" s="16"/>
    </row>
    <row r="7" customFormat="false" ht="12.75" hidden="false" customHeight="false" outlineLevel="0" collapsed="false">
      <c r="A7" s="19" t="s">
        <v>141</v>
      </c>
      <c r="B7" s="19" t="s">
        <v>142</v>
      </c>
      <c r="C7" s="19" t="s">
        <v>143</v>
      </c>
      <c r="D7" s="19" t="str">
        <f aca="false">"1,1846"</f>
        <v>1,1846</v>
      </c>
      <c r="E7" s="19" t="s">
        <v>83</v>
      </c>
      <c r="F7" s="19" t="s">
        <v>84</v>
      </c>
      <c r="G7" s="19" t="s">
        <v>144</v>
      </c>
      <c r="H7" s="17" t="s">
        <v>140</v>
      </c>
      <c r="I7" s="17" t="s">
        <v>140</v>
      </c>
      <c r="J7" s="17"/>
      <c r="K7" s="19" t="n">
        <v>100</v>
      </c>
      <c r="L7" s="19" t="str">
        <f aca="false">"118,4600"</f>
        <v>118,4600</v>
      </c>
      <c r="M7" s="19"/>
    </row>
    <row r="8" customFormat="false" ht="12.7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</row>
    <row r="9" customFormat="false" ht="15" hidden="false" customHeight="false" outlineLevel="0" collapsed="false">
      <c r="A9" s="24" t="s">
        <v>145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0"/>
    </row>
    <row r="10" customFormat="false" ht="12.75" hidden="false" customHeight="false" outlineLevel="0" collapsed="false">
      <c r="A10" s="22" t="s">
        <v>146</v>
      </c>
      <c r="B10" s="22" t="s">
        <v>147</v>
      </c>
      <c r="C10" s="22" t="s">
        <v>148</v>
      </c>
      <c r="D10" s="22" t="str">
        <f aca="false">"1,1388"</f>
        <v>1,1388</v>
      </c>
      <c r="E10" s="22" t="s">
        <v>16</v>
      </c>
      <c r="F10" s="22" t="s">
        <v>139</v>
      </c>
      <c r="G10" s="22" t="s">
        <v>125</v>
      </c>
      <c r="H10" s="22" t="s">
        <v>149</v>
      </c>
      <c r="I10" s="23" t="s">
        <v>150</v>
      </c>
      <c r="J10" s="23"/>
      <c r="K10" s="22" t="n">
        <v>115</v>
      </c>
      <c r="L10" s="22" t="str">
        <f aca="false">"130,9620"</f>
        <v>130,9620</v>
      </c>
      <c r="M10" s="22"/>
    </row>
    <row r="11" customFormat="false" ht="12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</row>
    <row r="12" customFormat="false" ht="15" hidden="false" customHeight="false" outlineLevel="0" collapsed="false">
      <c r="A12" s="24" t="s">
        <v>151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0"/>
    </row>
    <row r="13" customFormat="false" ht="12.75" hidden="false" customHeight="false" outlineLevel="0" collapsed="false">
      <c r="A13" s="16" t="s">
        <v>152</v>
      </c>
      <c r="B13" s="16" t="s">
        <v>153</v>
      </c>
      <c r="C13" s="16" t="s">
        <v>154</v>
      </c>
      <c r="D13" s="16" t="str">
        <f aca="false">"1,0301"</f>
        <v>1,0301</v>
      </c>
      <c r="E13" s="16" t="s">
        <v>41</v>
      </c>
      <c r="F13" s="16" t="s">
        <v>155</v>
      </c>
      <c r="G13" s="16" t="s">
        <v>149</v>
      </c>
      <c r="H13" s="16" t="s">
        <v>156</v>
      </c>
      <c r="I13" s="16" t="s">
        <v>157</v>
      </c>
      <c r="J13" s="18"/>
      <c r="K13" s="16" t="n">
        <v>125</v>
      </c>
      <c r="L13" s="16" t="str">
        <f aca="false">"128,7584"</f>
        <v>128,7584</v>
      </c>
      <c r="M13" s="16"/>
    </row>
    <row r="14" customFormat="false" ht="12.75" hidden="false" customHeight="false" outlineLevel="0" collapsed="false">
      <c r="A14" s="19" t="s">
        <v>158</v>
      </c>
      <c r="B14" s="19" t="s">
        <v>159</v>
      </c>
      <c r="C14" s="19" t="s">
        <v>160</v>
      </c>
      <c r="D14" s="19" t="str">
        <f aca="false">"1,0812"</f>
        <v>1,0812</v>
      </c>
      <c r="E14" s="19" t="s">
        <v>41</v>
      </c>
      <c r="F14" s="19" t="s">
        <v>161</v>
      </c>
      <c r="G14" s="19" t="s">
        <v>162</v>
      </c>
      <c r="H14" s="19" t="s">
        <v>149</v>
      </c>
      <c r="I14" s="19" t="s">
        <v>150</v>
      </c>
      <c r="J14" s="17"/>
      <c r="K14" s="19" t="n">
        <v>117.5</v>
      </c>
      <c r="L14" s="19" t="str">
        <f aca="false">"127,0368"</f>
        <v>127,0368</v>
      </c>
      <c r="M14" s="19"/>
    </row>
    <row r="15" customFormat="false" ht="12.75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</row>
    <row r="16" customFormat="false" ht="15" hidden="false" customHeight="false" outlineLevel="0" collapsed="false">
      <c r="A16" s="24" t="s">
        <v>163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0"/>
    </row>
    <row r="17" customFormat="false" ht="12.75" hidden="false" customHeight="false" outlineLevel="0" collapsed="false">
      <c r="A17" s="16" t="s">
        <v>164</v>
      </c>
      <c r="B17" s="16" t="s">
        <v>165</v>
      </c>
      <c r="C17" s="16" t="s">
        <v>166</v>
      </c>
      <c r="D17" s="16" t="str">
        <f aca="false">"0,9060"</f>
        <v>0,9060</v>
      </c>
      <c r="E17" s="16" t="s">
        <v>41</v>
      </c>
      <c r="F17" s="16" t="s">
        <v>139</v>
      </c>
      <c r="G17" s="16" t="s">
        <v>162</v>
      </c>
      <c r="H17" s="18" t="s">
        <v>150</v>
      </c>
      <c r="I17" s="16" t="s">
        <v>150</v>
      </c>
      <c r="J17" s="18"/>
      <c r="K17" s="16" t="n">
        <v>117.5</v>
      </c>
      <c r="L17" s="16" t="str">
        <f aca="false">"106,4491"</f>
        <v>106,4491</v>
      </c>
      <c r="M17" s="16"/>
    </row>
    <row r="18" customFormat="false" ht="12.75" hidden="false" customHeight="false" outlineLevel="0" collapsed="false">
      <c r="A18" s="19" t="s">
        <v>167</v>
      </c>
      <c r="B18" s="19" t="s">
        <v>168</v>
      </c>
      <c r="C18" s="19" t="s">
        <v>169</v>
      </c>
      <c r="D18" s="19" t="str">
        <f aca="false">"0,9359"</f>
        <v>0,9359</v>
      </c>
      <c r="E18" s="19" t="s">
        <v>41</v>
      </c>
      <c r="F18" s="19" t="s">
        <v>170</v>
      </c>
      <c r="G18" s="19" t="s">
        <v>144</v>
      </c>
      <c r="H18" s="19" t="s">
        <v>162</v>
      </c>
      <c r="I18" s="17" t="s">
        <v>171</v>
      </c>
      <c r="J18" s="17"/>
      <c r="K18" s="19" t="n">
        <v>110</v>
      </c>
      <c r="L18" s="19" t="str">
        <f aca="false">"102,9508"</f>
        <v>102,9508</v>
      </c>
      <c r="M18" s="19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</row>
    <row r="20" customFormat="false" ht="15" hidden="false" customHeight="false" outlineLevel="0" collapsed="false">
      <c r="A20" s="24" t="s">
        <v>79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0"/>
    </row>
    <row r="21" customFormat="false" ht="12.75" hidden="false" customHeight="false" outlineLevel="0" collapsed="false">
      <c r="A21" s="22" t="s">
        <v>172</v>
      </c>
      <c r="B21" s="22" t="s">
        <v>173</v>
      </c>
      <c r="C21" s="22" t="s">
        <v>174</v>
      </c>
      <c r="D21" s="22" t="str">
        <f aca="false">"0,9137"</f>
        <v>0,9137</v>
      </c>
      <c r="E21" s="22" t="s">
        <v>41</v>
      </c>
      <c r="F21" s="22" t="s">
        <v>161</v>
      </c>
      <c r="G21" s="22" t="s">
        <v>175</v>
      </c>
      <c r="H21" s="22" t="s">
        <v>124</v>
      </c>
      <c r="I21" s="22" t="s">
        <v>144</v>
      </c>
      <c r="J21" s="23"/>
      <c r="K21" s="22" t="n">
        <v>100</v>
      </c>
      <c r="L21" s="22" t="str">
        <f aca="false">"91,3724"</f>
        <v>91,3724</v>
      </c>
      <c r="M21" s="22"/>
    </row>
    <row r="22" customFormat="false" ht="12.75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</row>
    <row r="23" customFormat="false" ht="15" hidden="false" customHeight="false" outlineLevel="0" collapsed="false">
      <c r="A23" s="24" t="s">
        <v>145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0"/>
    </row>
    <row r="24" customFormat="false" ht="12.75" hidden="false" customHeight="false" outlineLevel="0" collapsed="false">
      <c r="A24" s="22" t="s">
        <v>176</v>
      </c>
      <c r="B24" s="22" t="s">
        <v>177</v>
      </c>
      <c r="C24" s="22" t="s">
        <v>178</v>
      </c>
      <c r="D24" s="22" t="str">
        <f aca="false">"1,0797"</f>
        <v>1,0797</v>
      </c>
      <c r="E24" s="22" t="s">
        <v>98</v>
      </c>
      <c r="F24" s="22" t="s">
        <v>99</v>
      </c>
      <c r="G24" s="22" t="s">
        <v>179</v>
      </c>
      <c r="H24" s="22" t="s">
        <v>180</v>
      </c>
      <c r="I24" s="22" t="s">
        <v>123</v>
      </c>
      <c r="J24" s="23"/>
      <c r="K24" s="22" t="n">
        <v>85</v>
      </c>
      <c r="L24" s="22" t="str">
        <f aca="false">"91,7787"</f>
        <v>91,7787</v>
      </c>
      <c r="M24" s="22"/>
    </row>
    <row r="25" customFormat="false" ht="12.7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</row>
    <row r="26" customFormat="false" ht="15" hidden="false" customHeight="false" outlineLevel="0" collapsed="false">
      <c r="A26" s="24" t="s">
        <v>163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0"/>
    </row>
    <row r="27" customFormat="false" ht="12.75" hidden="false" customHeight="false" outlineLevel="0" collapsed="false">
      <c r="A27" s="16" t="s">
        <v>181</v>
      </c>
      <c r="B27" s="16" t="s">
        <v>182</v>
      </c>
      <c r="C27" s="16" t="s">
        <v>183</v>
      </c>
      <c r="D27" s="16" t="str">
        <f aca="false">"0,7600"</f>
        <v>0,7600</v>
      </c>
      <c r="E27" s="16" t="s">
        <v>41</v>
      </c>
      <c r="F27" s="16" t="s">
        <v>184</v>
      </c>
      <c r="G27" s="18" t="s">
        <v>185</v>
      </c>
      <c r="H27" s="18" t="s">
        <v>185</v>
      </c>
      <c r="I27" s="18" t="s">
        <v>185</v>
      </c>
      <c r="J27" s="18"/>
      <c r="K27" s="16" t="n">
        <v>0</v>
      </c>
      <c r="L27" s="16" t="str">
        <f aca="false">"0,0000"</f>
        <v>0,0000</v>
      </c>
      <c r="M27" s="16" t="s">
        <v>186</v>
      </c>
    </row>
    <row r="28" customFormat="false" ht="12.75" hidden="false" customHeight="false" outlineLevel="0" collapsed="false">
      <c r="A28" s="31" t="s">
        <v>187</v>
      </c>
      <c r="B28" s="31" t="s">
        <v>188</v>
      </c>
      <c r="C28" s="31" t="s">
        <v>169</v>
      </c>
      <c r="D28" s="31" t="str">
        <f aca="false">"0,7733"</f>
        <v>0,7733</v>
      </c>
      <c r="E28" s="31" t="s">
        <v>41</v>
      </c>
      <c r="F28" s="31" t="s">
        <v>139</v>
      </c>
      <c r="G28" s="31" t="s">
        <v>189</v>
      </c>
      <c r="H28" s="31" t="s">
        <v>129</v>
      </c>
      <c r="I28" s="31" t="s">
        <v>100</v>
      </c>
      <c r="J28" s="32"/>
      <c r="K28" s="31" t="n">
        <v>200</v>
      </c>
      <c r="L28" s="31" t="str">
        <f aca="false">"154,6600"</f>
        <v>154,6600</v>
      </c>
      <c r="M28" s="31"/>
    </row>
    <row r="29" customFormat="false" ht="12.75" hidden="false" customHeight="false" outlineLevel="0" collapsed="false">
      <c r="A29" s="31" t="s">
        <v>190</v>
      </c>
      <c r="B29" s="31" t="s">
        <v>191</v>
      </c>
      <c r="C29" s="31" t="s">
        <v>192</v>
      </c>
      <c r="D29" s="31" t="str">
        <f aca="false">"0,7570"</f>
        <v>0,7570</v>
      </c>
      <c r="E29" s="31" t="s">
        <v>41</v>
      </c>
      <c r="F29" s="31" t="s">
        <v>170</v>
      </c>
      <c r="G29" s="31" t="s">
        <v>171</v>
      </c>
      <c r="H29" s="31" t="s">
        <v>193</v>
      </c>
      <c r="I29" s="31" t="s">
        <v>120</v>
      </c>
      <c r="J29" s="32"/>
      <c r="K29" s="31" t="n">
        <v>140</v>
      </c>
      <c r="L29" s="31" t="str">
        <f aca="false">"105,9870"</f>
        <v>105,9870</v>
      </c>
      <c r="M29" s="31"/>
    </row>
    <row r="30" customFormat="false" ht="12.75" hidden="false" customHeight="false" outlineLevel="0" collapsed="false">
      <c r="A30" s="19" t="s">
        <v>194</v>
      </c>
      <c r="B30" s="19" t="s">
        <v>195</v>
      </c>
      <c r="C30" s="19" t="s">
        <v>196</v>
      </c>
      <c r="D30" s="19" t="str">
        <f aca="false">"0,7561"</f>
        <v>0,7561</v>
      </c>
      <c r="E30" s="19" t="s">
        <v>41</v>
      </c>
      <c r="F30" s="19" t="s">
        <v>42</v>
      </c>
      <c r="G30" s="17" t="s">
        <v>157</v>
      </c>
      <c r="H30" s="19" t="s">
        <v>193</v>
      </c>
      <c r="I30" s="19" t="s">
        <v>120</v>
      </c>
      <c r="J30" s="17"/>
      <c r="K30" s="19" t="n">
        <v>140</v>
      </c>
      <c r="L30" s="19" t="str">
        <f aca="false">"105,8540"</f>
        <v>105,8540</v>
      </c>
      <c r="M30" s="19"/>
    </row>
    <row r="31" customFormat="false" ht="12.75" hidden="false" customHeight="false" outlineLevel="0" collapsed="false">
      <c r="A31" s="0"/>
      <c r="B31" s="0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</row>
    <row r="32" customFormat="false" ht="15" hidden="false" customHeight="false" outlineLevel="0" collapsed="false">
      <c r="A32" s="24" t="s">
        <v>79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0"/>
    </row>
    <row r="33" customFormat="false" ht="12.75" hidden="false" customHeight="false" outlineLevel="0" collapsed="false">
      <c r="A33" s="22" t="s">
        <v>197</v>
      </c>
      <c r="B33" s="22" t="s">
        <v>198</v>
      </c>
      <c r="C33" s="22" t="s">
        <v>199</v>
      </c>
      <c r="D33" s="22" t="str">
        <f aca="false">"0,6990"</f>
        <v>0,6990</v>
      </c>
      <c r="E33" s="22" t="s">
        <v>41</v>
      </c>
      <c r="F33" s="22" t="s">
        <v>139</v>
      </c>
      <c r="G33" s="23" t="s">
        <v>35</v>
      </c>
      <c r="H33" s="22" t="s">
        <v>35</v>
      </c>
      <c r="I33" s="22" t="s">
        <v>36</v>
      </c>
      <c r="J33" s="23"/>
      <c r="K33" s="22" t="n">
        <v>177.5</v>
      </c>
      <c r="L33" s="22" t="str">
        <f aca="false">"124,0725"</f>
        <v>124,0725</v>
      </c>
      <c r="M33" s="22"/>
    </row>
    <row r="34" customFormat="false" ht="12.75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</row>
    <row r="35" customFormat="false" ht="15" hidden="false" customHeight="false" outlineLevel="0" collapsed="false">
      <c r="A35" s="24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0"/>
    </row>
    <row r="36" customFormat="false" ht="12.75" hidden="false" customHeight="false" outlineLevel="0" collapsed="false">
      <c r="A36" s="16" t="s">
        <v>200</v>
      </c>
      <c r="B36" s="16" t="s">
        <v>201</v>
      </c>
      <c r="C36" s="16" t="s">
        <v>202</v>
      </c>
      <c r="D36" s="16" t="str">
        <f aca="false">"0,6858"</f>
        <v>0,6858</v>
      </c>
      <c r="E36" s="16" t="s">
        <v>41</v>
      </c>
      <c r="F36" s="16" t="s">
        <v>139</v>
      </c>
      <c r="G36" s="16" t="s">
        <v>122</v>
      </c>
      <c r="H36" s="18" t="s">
        <v>108</v>
      </c>
      <c r="I36" s="18"/>
      <c r="J36" s="18"/>
      <c r="K36" s="16" t="n">
        <v>165</v>
      </c>
      <c r="L36" s="16" t="str">
        <f aca="false">"113,1570"</f>
        <v>113,1570</v>
      </c>
      <c r="M36" s="16"/>
    </row>
    <row r="37" customFormat="false" ht="12.75" hidden="false" customHeight="false" outlineLevel="0" collapsed="false">
      <c r="A37" s="31" t="s">
        <v>203</v>
      </c>
      <c r="B37" s="31" t="s">
        <v>204</v>
      </c>
      <c r="C37" s="31" t="s">
        <v>205</v>
      </c>
      <c r="D37" s="31" t="str">
        <f aca="false">"0,6535"</f>
        <v>0,6535</v>
      </c>
      <c r="E37" s="31" t="s">
        <v>41</v>
      </c>
      <c r="F37" s="31" t="s">
        <v>206</v>
      </c>
      <c r="G37" s="31" t="s">
        <v>207</v>
      </c>
      <c r="H37" s="31" t="s">
        <v>130</v>
      </c>
      <c r="I37" s="32"/>
      <c r="J37" s="32"/>
      <c r="K37" s="31" t="n">
        <v>215</v>
      </c>
      <c r="L37" s="31" t="str">
        <f aca="false">"140,4918"</f>
        <v>140,4918</v>
      </c>
      <c r="M37" s="31"/>
    </row>
    <row r="38" customFormat="false" ht="12.75" hidden="false" customHeight="false" outlineLevel="0" collapsed="false">
      <c r="A38" s="31" t="s">
        <v>208</v>
      </c>
      <c r="B38" s="31" t="s">
        <v>209</v>
      </c>
      <c r="C38" s="31" t="s">
        <v>210</v>
      </c>
      <c r="D38" s="31" t="str">
        <f aca="false">"0,9048"</f>
        <v>0,9048</v>
      </c>
      <c r="E38" s="31" t="s">
        <v>16</v>
      </c>
      <c r="F38" s="31" t="s">
        <v>211</v>
      </c>
      <c r="G38" s="31" t="s">
        <v>212</v>
      </c>
      <c r="H38" s="31" t="s">
        <v>185</v>
      </c>
      <c r="I38" s="31" t="s">
        <v>92</v>
      </c>
      <c r="J38" s="32"/>
      <c r="K38" s="31" t="n">
        <v>230</v>
      </c>
      <c r="L38" s="31" t="str">
        <f aca="false">"208,0971"</f>
        <v>208,0971</v>
      </c>
      <c r="M38" s="31"/>
    </row>
    <row r="39" customFormat="false" ht="12.75" hidden="false" customHeight="false" outlineLevel="0" collapsed="false">
      <c r="A39" s="0"/>
      <c r="B39" s="0"/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</row>
    <row r="40" customFormat="false" ht="15" hidden="false" customHeight="false" outlineLevel="0" collapsed="false">
      <c r="A40" s="24" t="s">
        <v>87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0"/>
    </row>
    <row r="41" customFormat="false" ht="12.75" hidden="false" customHeight="false" outlineLevel="0" collapsed="false">
      <c r="A41" s="16" t="s">
        <v>213</v>
      </c>
      <c r="B41" s="16" t="s">
        <v>214</v>
      </c>
      <c r="C41" s="16" t="s">
        <v>215</v>
      </c>
      <c r="D41" s="16" t="str">
        <f aca="false">"0,6382"</f>
        <v>0,6382</v>
      </c>
      <c r="E41" s="16" t="s">
        <v>98</v>
      </c>
      <c r="F41" s="16" t="s">
        <v>99</v>
      </c>
      <c r="G41" s="16" t="s">
        <v>122</v>
      </c>
      <c r="H41" s="16" t="s">
        <v>108</v>
      </c>
      <c r="I41" s="18" t="s">
        <v>216</v>
      </c>
      <c r="J41" s="18"/>
      <c r="K41" s="16" t="n">
        <v>175</v>
      </c>
      <c r="L41" s="16" t="str">
        <f aca="false">"111,6850"</f>
        <v>111,6850</v>
      </c>
      <c r="M41" s="16"/>
    </row>
    <row r="42" customFormat="false" ht="12.75" hidden="false" customHeight="false" outlineLevel="0" collapsed="false">
      <c r="A42" s="31" t="s">
        <v>115</v>
      </c>
      <c r="B42" s="31" t="s">
        <v>116</v>
      </c>
      <c r="C42" s="31" t="s">
        <v>117</v>
      </c>
      <c r="D42" s="31" t="str">
        <f aca="false">"0,6126"</f>
        <v>0,6126</v>
      </c>
      <c r="E42" s="31" t="s">
        <v>118</v>
      </c>
      <c r="F42" s="31" t="s">
        <v>119</v>
      </c>
      <c r="G42" s="31" t="s">
        <v>217</v>
      </c>
      <c r="H42" s="31" t="s">
        <v>185</v>
      </c>
      <c r="I42" s="31" t="s">
        <v>92</v>
      </c>
      <c r="J42" s="32"/>
      <c r="K42" s="31" t="n">
        <v>230</v>
      </c>
      <c r="L42" s="31" t="str">
        <f aca="false">"140,8980"</f>
        <v>140,8980</v>
      </c>
      <c r="M42" s="31"/>
    </row>
    <row r="43" customFormat="false" ht="12.75" hidden="false" customHeight="false" outlineLevel="0" collapsed="false">
      <c r="A43" s="31" t="s">
        <v>218</v>
      </c>
      <c r="B43" s="31" t="s">
        <v>219</v>
      </c>
      <c r="C43" s="31" t="s">
        <v>220</v>
      </c>
      <c r="D43" s="31" t="str">
        <f aca="false">"0,6130"</f>
        <v>0,6130</v>
      </c>
      <c r="E43" s="31" t="s">
        <v>41</v>
      </c>
      <c r="F43" s="31" t="s">
        <v>221</v>
      </c>
      <c r="G43" s="32" t="s">
        <v>120</v>
      </c>
      <c r="H43" s="31" t="s">
        <v>222</v>
      </c>
      <c r="I43" s="31" t="s">
        <v>35</v>
      </c>
      <c r="J43" s="32"/>
      <c r="K43" s="31" t="n">
        <v>170</v>
      </c>
      <c r="L43" s="31" t="str">
        <f aca="false">"104,2100"</f>
        <v>104,2100</v>
      </c>
      <c r="M43" s="31"/>
    </row>
    <row r="44" customFormat="false" ht="12.75" hidden="false" customHeight="false" outlineLevel="0" collapsed="false">
      <c r="A44" s="19" t="s">
        <v>223</v>
      </c>
      <c r="B44" s="19" t="s">
        <v>224</v>
      </c>
      <c r="C44" s="19" t="s">
        <v>225</v>
      </c>
      <c r="D44" s="19" t="str">
        <f aca="false">"0,6426"</f>
        <v>0,6426</v>
      </c>
      <c r="E44" s="19" t="s">
        <v>118</v>
      </c>
      <c r="F44" s="19" t="s">
        <v>119</v>
      </c>
      <c r="G44" s="19" t="s">
        <v>193</v>
      </c>
      <c r="H44" s="19" t="s">
        <v>226</v>
      </c>
      <c r="I44" s="19" t="s">
        <v>227</v>
      </c>
      <c r="J44" s="17"/>
      <c r="K44" s="19" t="n">
        <v>162.5</v>
      </c>
      <c r="L44" s="19" t="str">
        <f aca="false">"104,4225"</f>
        <v>104,4225</v>
      </c>
      <c r="M44" s="19"/>
    </row>
    <row r="45" customFormat="false" ht="12.75" hidden="false" customHeight="false" outlineLevel="0" collapsed="false">
      <c r="A45" s="0"/>
      <c r="B45" s="0"/>
      <c r="C45" s="0"/>
      <c r="D45" s="0"/>
      <c r="E45" s="0"/>
      <c r="F45" s="0"/>
      <c r="G45" s="0"/>
      <c r="H45" s="0"/>
      <c r="I45" s="0"/>
      <c r="J45" s="0"/>
      <c r="K45" s="0"/>
      <c r="L45" s="0"/>
      <c r="M45" s="0"/>
    </row>
    <row r="46" customFormat="false" ht="15" hidden="false" customHeight="false" outlineLevel="0" collapsed="false">
      <c r="A46" s="24" t="s">
        <v>37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0"/>
    </row>
    <row r="47" customFormat="false" ht="12.75" hidden="false" customHeight="false" outlineLevel="0" collapsed="false">
      <c r="A47" s="22" t="s">
        <v>228</v>
      </c>
      <c r="B47" s="22" t="s">
        <v>229</v>
      </c>
      <c r="C47" s="22" t="s">
        <v>230</v>
      </c>
      <c r="D47" s="22" t="str">
        <f aca="false">"0,5645"</f>
        <v>0,5645</v>
      </c>
      <c r="E47" s="22" t="s">
        <v>41</v>
      </c>
      <c r="F47" s="22" t="s">
        <v>231</v>
      </c>
      <c r="G47" s="22" t="s">
        <v>18</v>
      </c>
      <c r="H47" s="22" t="s">
        <v>232</v>
      </c>
      <c r="I47" s="23" t="s">
        <v>53</v>
      </c>
      <c r="J47" s="23"/>
      <c r="K47" s="22" t="n">
        <v>312.5</v>
      </c>
      <c r="L47" s="22" t="str">
        <f aca="false">"176,4219"</f>
        <v>176,4219</v>
      </c>
      <c r="M47" s="22"/>
    </row>
    <row r="48" customFormat="false" ht="12.75" hidden="false" customHeight="false" outlineLevel="0" collapsed="false">
      <c r="A48" s="0"/>
      <c r="B48" s="0"/>
      <c r="C48" s="0"/>
      <c r="D48" s="0"/>
      <c r="E48" s="0"/>
    </row>
    <row r="49" customFormat="false" ht="15" hidden="false" customHeight="false" outlineLevel="0" collapsed="false">
      <c r="A49" s="0"/>
      <c r="B49" s="0"/>
      <c r="C49" s="0"/>
      <c r="D49" s="0"/>
      <c r="E49" s="20" t="s">
        <v>21</v>
      </c>
    </row>
    <row r="50" customFormat="false" ht="15" hidden="false" customHeight="false" outlineLevel="0" collapsed="false">
      <c r="A50" s="0"/>
      <c r="B50" s="0"/>
      <c r="C50" s="0"/>
      <c r="D50" s="0"/>
      <c r="E50" s="20" t="s">
        <v>22</v>
      </c>
    </row>
    <row r="51" customFormat="false" ht="15" hidden="false" customHeight="false" outlineLevel="0" collapsed="false">
      <c r="A51" s="0"/>
      <c r="B51" s="0"/>
      <c r="C51" s="0"/>
      <c r="D51" s="0"/>
      <c r="E51" s="20" t="s">
        <v>23</v>
      </c>
    </row>
    <row r="52" customFormat="false" ht="12.75" hidden="false" customHeight="false" outlineLevel="0" collapsed="false">
      <c r="A52" s="0"/>
      <c r="B52" s="0"/>
      <c r="C52" s="0"/>
      <c r="D52" s="0"/>
      <c r="E52" s="1" t="s">
        <v>24</v>
      </c>
    </row>
    <row r="53" customFormat="false" ht="12.75" hidden="false" customHeight="false" outlineLevel="0" collapsed="false">
      <c r="A53" s="0"/>
      <c r="B53" s="0"/>
      <c r="C53" s="0"/>
      <c r="D53" s="0"/>
      <c r="E53" s="1" t="s">
        <v>25</v>
      </c>
    </row>
    <row r="54" customFormat="false" ht="12.75" hidden="false" customHeight="false" outlineLevel="0" collapsed="false">
      <c r="A54" s="0"/>
      <c r="B54" s="0"/>
      <c r="C54" s="0"/>
      <c r="D54" s="0"/>
      <c r="E54" s="1" t="s">
        <v>26</v>
      </c>
    </row>
    <row r="55" customFormat="false" ht="12.75" hidden="false" customHeight="false" outlineLevel="0" collapsed="false">
      <c r="A55" s="0"/>
      <c r="B55" s="0"/>
      <c r="C55" s="0"/>
      <c r="D55" s="0"/>
      <c r="E55" s="0"/>
    </row>
    <row r="56" customFormat="false" ht="12.75" hidden="false" customHeight="false" outlineLevel="0" collapsed="false">
      <c r="A56" s="0"/>
      <c r="B56" s="0"/>
      <c r="C56" s="0"/>
      <c r="D56" s="0"/>
      <c r="E56" s="0"/>
    </row>
    <row r="57" customFormat="false" ht="18" hidden="false" customHeight="false" outlineLevel="0" collapsed="false">
      <c r="A57" s="21" t="s">
        <v>27</v>
      </c>
      <c r="B57" s="21"/>
      <c r="C57" s="0"/>
      <c r="D57" s="0"/>
      <c r="E57" s="0"/>
    </row>
    <row r="58" customFormat="false" ht="15" hidden="false" customHeight="false" outlineLevel="0" collapsed="false">
      <c r="A58" s="25" t="s">
        <v>233</v>
      </c>
      <c r="B58" s="25"/>
      <c r="C58" s="0"/>
      <c r="D58" s="0"/>
      <c r="E58" s="0"/>
    </row>
    <row r="59" customFormat="false" ht="14.25" hidden="false" customHeight="false" outlineLevel="0" collapsed="false">
      <c r="A59" s="26" t="s">
        <v>234</v>
      </c>
      <c r="B59" s="27"/>
      <c r="C59" s="0"/>
      <c r="D59" s="0"/>
      <c r="E59" s="0"/>
    </row>
    <row r="60" customFormat="false" ht="15" hidden="false" customHeight="false" outlineLevel="0" collapsed="false">
      <c r="A60" s="28" t="s">
        <v>1</v>
      </c>
      <c r="B60" s="28" t="s">
        <v>62</v>
      </c>
      <c r="C60" s="28" t="s">
        <v>63</v>
      </c>
      <c r="D60" s="28" t="s">
        <v>8</v>
      </c>
      <c r="E60" s="28" t="s">
        <v>64</v>
      </c>
    </row>
    <row r="61" customFormat="false" ht="12.75" hidden="false" customHeight="false" outlineLevel="0" collapsed="false">
      <c r="A61" s="29" t="s">
        <v>146</v>
      </c>
      <c r="B61" s="1" t="s">
        <v>235</v>
      </c>
      <c r="C61" s="1" t="s">
        <v>236</v>
      </c>
      <c r="D61" s="1" t="s">
        <v>149</v>
      </c>
      <c r="E61" s="30" t="s">
        <v>237</v>
      </c>
    </row>
    <row r="62" customFormat="false" ht="12.75" hidden="false" customHeight="false" outlineLevel="0" collapsed="false">
      <c r="A62" s="29" t="s">
        <v>136</v>
      </c>
      <c r="B62" s="1" t="s">
        <v>235</v>
      </c>
      <c r="C62" s="1" t="s">
        <v>238</v>
      </c>
      <c r="D62" s="1" t="s">
        <v>140</v>
      </c>
      <c r="E62" s="30" t="s">
        <v>239</v>
      </c>
    </row>
    <row r="63" customFormat="false" ht="12.75" hidden="false" customHeight="false" outlineLevel="0" collapsed="false">
      <c r="A63" s="0"/>
      <c r="B63" s="0"/>
      <c r="C63" s="0"/>
      <c r="D63" s="0"/>
      <c r="E63" s="0"/>
    </row>
    <row r="64" customFormat="false" ht="14.25" hidden="false" customHeight="false" outlineLevel="0" collapsed="false">
      <c r="A64" s="26" t="s">
        <v>61</v>
      </c>
      <c r="B64" s="27"/>
      <c r="C64" s="0"/>
      <c r="D64" s="0"/>
      <c r="E64" s="0"/>
    </row>
    <row r="65" customFormat="false" ht="15" hidden="false" customHeight="false" outlineLevel="0" collapsed="false">
      <c r="A65" s="28" t="s">
        <v>1</v>
      </c>
      <c r="B65" s="28" t="s">
        <v>62</v>
      </c>
      <c r="C65" s="28" t="s">
        <v>63</v>
      </c>
      <c r="D65" s="28" t="s">
        <v>8</v>
      </c>
      <c r="E65" s="28" t="s">
        <v>64</v>
      </c>
    </row>
    <row r="66" customFormat="false" ht="12.75" hidden="false" customHeight="false" outlineLevel="0" collapsed="false">
      <c r="A66" s="29" t="s">
        <v>141</v>
      </c>
      <c r="B66" s="1" t="s">
        <v>61</v>
      </c>
      <c r="C66" s="1" t="s">
        <v>238</v>
      </c>
      <c r="D66" s="1" t="s">
        <v>144</v>
      </c>
      <c r="E66" s="30" t="s">
        <v>240</v>
      </c>
    </row>
    <row r="67" customFormat="false" ht="12.75" hidden="false" customHeight="false" outlineLevel="0" collapsed="false">
      <c r="A67" s="29" t="s">
        <v>164</v>
      </c>
      <c r="B67" s="1" t="s">
        <v>61</v>
      </c>
      <c r="C67" s="1" t="s">
        <v>241</v>
      </c>
      <c r="D67" s="1" t="s">
        <v>150</v>
      </c>
      <c r="E67" s="30" t="s">
        <v>242</v>
      </c>
    </row>
    <row r="68" customFormat="false" ht="12.75" hidden="false" customHeight="false" outlineLevel="0" collapsed="false">
      <c r="A68" s="0"/>
      <c r="B68" s="0"/>
      <c r="C68" s="0"/>
      <c r="D68" s="0"/>
      <c r="E68" s="0"/>
    </row>
    <row r="69" customFormat="false" ht="14.25" hidden="false" customHeight="false" outlineLevel="0" collapsed="false">
      <c r="A69" s="26" t="s">
        <v>73</v>
      </c>
      <c r="B69" s="27"/>
      <c r="C69" s="0"/>
      <c r="D69" s="0"/>
      <c r="E69" s="0"/>
    </row>
    <row r="70" customFormat="false" ht="15" hidden="false" customHeight="false" outlineLevel="0" collapsed="false">
      <c r="A70" s="28" t="s">
        <v>1</v>
      </c>
      <c r="B70" s="28" t="s">
        <v>62</v>
      </c>
      <c r="C70" s="28" t="s">
        <v>63</v>
      </c>
      <c r="D70" s="28" t="s">
        <v>8</v>
      </c>
      <c r="E70" s="28" t="s">
        <v>64</v>
      </c>
    </row>
    <row r="71" customFormat="false" ht="12.75" hidden="false" customHeight="false" outlineLevel="0" collapsed="false">
      <c r="A71" s="29" t="s">
        <v>152</v>
      </c>
      <c r="B71" s="1" t="s">
        <v>74</v>
      </c>
      <c r="C71" s="1" t="s">
        <v>243</v>
      </c>
      <c r="D71" s="1" t="s">
        <v>157</v>
      </c>
      <c r="E71" s="30" t="s">
        <v>244</v>
      </c>
    </row>
    <row r="72" customFormat="false" ht="12.75" hidden="false" customHeight="false" outlineLevel="0" collapsed="false">
      <c r="A72" s="29" t="s">
        <v>158</v>
      </c>
      <c r="B72" s="1" t="s">
        <v>245</v>
      </c>
      <c r="C72" s="1" t="s">
        <v>243</v>
      </c>
      <c r="D72" s="1" t="s">
        <v>150</v>
      </c>
      <c r="E72" s="30" t="s">
        <v>246</v>
      </c>
    </row>
    <row r="73" customFormat="false" ht="12.75" hidden="false" customHeight="false" outlineLevel="0" collapsed="false">
      <c r="A73" s="29" t="s">
        <v>167</v>
      </c>
      <c r="B73" s="1" t="s">
        <v>74</v>
      </c>
      <c r="C73" s="1" t="s">
        <v>241</v>
      </c>
      <c r="D73" s="1" t="s">
        <v>162</v>
      </c>
      <c r="E73" s="30" t="s">
        <v>247</v>
      </c>
    </row>
    <row r="74" customFormat="false" ht="12.75" hidden="false" customHeight="false" outlineLevel="0" collapsed="false">
      <c r="A74" s="29" t="s">
        <v>172</v>
      </c>
      <c r="B74" s="1" t="s">
        <v>74</v>
      </c>
      <c r="C74" s="1" t="s">
        <v>105</v>
      </c>
      <c r="D74" s="1" t="s">
        <v>144</v>
      </c>
      <c r="E74" s="30" t="s">
        <v>248</v>
      </c>
    </row>
    <row r="75" customFormat="false" ht="12.75" hidden="false" customHeight="false" outlineLevel="0" collapsed="false">
      <c r="A75" s="0"/>
      <c r="B75" s="0"/>
      <c r="C75" s="0"/>
      <c r="D75" s="0"/>
      <c r="E75" s="0"/>
    </row>
    <row r="76" customFormat="false" ht="12.75" hidden="false" customHeight="false" outlineLevel="0" collapsed="false">
      <c r="A76" s="0"/>
      <c r="B76" s="0"/>
      <c r="C76" s="0"/>
      <c r="D76" s="0"/>
      <c r="E76" s="0"/>
    </row>
    <row r="77" customFormat="false" ht="15" hidden="false" customHeight="false" outlineLevel="0" collapsed="false">
      <c r="A77" s="25" t="s">
        <v>60</v>
      </c>
      <c r="B77" s="25"/>
      <c r="C77" s="0"/>
      <c r="D77" s="0"/>
      <c r="E77" s="0"/>
    </row>
    <row r="78" customFormat="false" ht="14.25" hidden="false" customHeight="false" outlineLevel="0" collapsed="false">
      <c r="A78" s="26" t="s">
        <v>249</v>
      </c>
      <c r="B78" s="27"/>
      <c r="C78" s="0"/>
      <c r="D78" s="0"/>
      <c r="E78" s="0"/>
    </row>
    <row r="79" customFormat="false" ht="15" hidden="false" customHeight="false" outlineLevel="0" collapsed="false">
      <c r="A79" s="28" t="s">
        <v>1</v>
      </c>
      <c r="B79" s="28" t="s">
        <v>62</v>
      </c>
      <c r="C79" s="28" t="s">
        <v>63</v>
      </c>
      <c r="D79" s="28" t="s">
        <v>8</v>
      </c>
      <c r="E79" s="28" t="s">
        <v>64</v>
      </c>
    </row>
    <row r="80" customFormat="false" ht="12.75" hidden="false" customHeight="false" outlineLevel="0" collapsed="false">
      <c r="A80" s="29" t="s">
        <v>200</v>
      </c>
      <c r="B80" s="1" t="s">
        <v>250</v>
      </c>
      <c r="C80" s="1" t="s">
        <v>76</v>
      </c>
      <c r="D80" s="1" t="s">
        <v>122</v>
      </c>
      <c r="E80" s="30" t="s">
        <v>251</v>
      </c>
    </row>
    <row r="81" customFormat="false" ht="12.75" hidden="false" customHeight="false" outlineLevel="0" collapsed="false">
      <c r="A81" s="29" t="s">
        <v>213</v>
      </c>
      <c r="B81" s="1" t="s">
        <v>252</v>
      </c>
      <c r="C81" s="1" t="s">
        <v>107</v>
      </c>
      <c r="D81" s="1" t="s">
        <v>108</v>
      </c>
      <c r="E81" s="30" t="s">
        <v>253</v>
      </c>
    </row>
    <row r="82" customFormat="false" ht="12.75" hidden="false" customHeight="false" outlineLevel="0" collapsed="false">
      <c r="A82" s="29" t="s">
        <v>176</v>
      </c>
      <c r="B82" s="1" t="s">
        <v>252</v>
      </c>
      <c r="C82" s="1" t="s">
        <v>236</v>
      </c>
      <c r="D82" s="1" t="s">
        <v>123</v>
      </c>
      <c r="E82" s="30" t="s">
        <v>254</v>
      </c>
    </row>
    <row r="83" customFormat="false" ht="12.75" hidden="false" customHeight="false" outlineLevel="0" collapsed="false">
      <c r="A83" s="0"/>
      <c r="B83" s="0"/>
      <c r="C83" s="0"/>
      <c r="D83" s="0"/>
      <c r="E83" s="0"/>
    </row>
    <row r="84" customFormat="false" ht="14.25" hidden="false" customHeight="false" outlineLevel="0" collapsed="false">
      <c r="A84" s="26" t="s">
        <v>234</v>
      </c>
      <c r="B84" s="27"/>
      <c r="C84" s="0"/>
      <c r="D84" s="0"/>
      <c r="E84" s="0"/>
    </row>
    <row r="85" customFormat="false" ht="15" hidden="false" customHeight="false" outlineLevel="0" collapsed="false">
      <c r="A85" s="28" t="s">
        <v>1</v>
      </c>
      <c r="B85" s="28" t="s">
        <v>62</v>
      </c>
      <c r="C85" s="28" t="s">
        <v>63</v>
      </c>
      <c r="D85" s="28" t="s">
        <v>8</v>
      </c>
      <c r="E85" s="28" t="s">
        <v>64</v>
      </c>
    </row>
    <row r="86" customFormat="false" ht="12.75" hidden="false" customHeight="false" outlineLevel="0" collapsed="false">
      <c r="A86" s="29" t="s">
        <v>197</v>
      </c>
      <c r="B86" s="1" t="s">
        <v>235</v>
      </c>
      <c r="C86" s="1" t="s">
        <v>105</v>
      </c>
      <c r="D86" s="1" t="s">
        <v>36</v>
      </c>
      <c r="E86" s="30" t="s">
        <v>255</v>
      </c>
    </row>
    <row r="87" customFormat="false" ht="12.75" hidden="false" customHeight="false" outlineLevel="0" collapsed="false">
      <c r="A87" s="0"/>
      <c r="B87" s="0"/>
      <c r="C87" s="0"/>
      <c r="D87" s="0"/>
      <c r="E87" s="0"/>
    </row>
    <row r="88" customFormat="false" ht="14.25" hidden="false" customHeight="false" outlineLevel="0" collapsed="false">
      <c r="A88" s="26" t="s">
        <v>61</v>
      </c>
      <c r="B88" s="27"/>
      <c r="C88" s="0"/>
      <c r="D88" s="0"/>
      <c r="E88" s="0"/>
    </row>
    <row r="89" customFormat="false" ht="15" hidden="false" customHeight="false" outlineLevel="0" collapsed="false">
      <c r="A89" s="28" t="s">
        <v>1</v>
      </c>
      <c r="B89" s="28" t="s">
        <v>62</v>
      </c>
      <c r="C89" s="28" t="s">
        <v>63</v>
      </c>
      <c r="D89" s="28" t="s">
        <v>8</v>
      </c>
      <c r="E89" s="28" t="s">
        <v>64</v>
      </c>
    </row>
    <row r="90" customFormat="false" ht="12.75" hidden="false" customHeight="false" outlineLevel="0" collapsed="false">
      <c r="A90" s="29" t="s">
        <v>228</v>
      </c>
      <c r="B90" s="1" t="s">
        <v>61</v>
      </c>
      <c r="C90" s="1" t="s">
        <v>65</v>
      </c>
      <c r="D90" s="1" t="s">
        <v>232</v>
      </c>
      <c r="E90" s="30" t="s">
        <v>256</v>
      </c>
    </row>
    <row r="91" customFormat="false" ht="12.75" hidden="false" customHeight="false" outlineLevel="0" collapsed="false">
      <c r="A91" s="29" t="s">
        <v>187</v>
      </c>
      <c r="B91" s="1" t="s">
        <v>61</v>
      </c>
      <c r="C91" s="1" t="s">
        <v>241</v>
      </c>
      <c r="D91" s="1" t="s">
        <v>100</v>
      </c>
      <c r="E91" s="30" t="s">
        <v>257</v>
      </c>
    </row>
    <row r="92" customFormat="false" ht="12.75" hidden="false" customHeight="false" outlineLevel="0" collapsed="false">
      <c r="A92" s="29" t="s">
        <v>115</v>
      </c>
      <c r="B92" s="1" t="s">
        <v>61</v>
      </c>
      <c r="C92" s="1" t="s">
        <v>107</v>
      </c>
      <c r="D92" s="1" t="s">
        <v>92</v>
      </c>
      <c r="E92" s="30" t="s">
        <v>258</v>
      </c>
    </row>
    <row r="93" customFormat="false" ht="12.75" hidden="false" customHeight="false" outlineLevel="0" collapsed="false">
      <c r="A93" s="29" t="s">
        <v>203</v>
      </c>
      <c r="B93" s="1" t="s">
        <v>61</v>
      </c>
      <c r="C93" s="1" t="s">
        <v>76</v>
      </c>
      <c r="D93" s="1" t="s">
        <v>130</v>
      </c>
      <c r="E93" s="30" t="s">
        <v>259</v>
      </c>
    </row>
    <row r="94" customFormat="false" ht="12.75" hidden="false" customHeight="false" outlineLevel="0" collapsed="false">
      <c r="A94" s="29" t="s">
        <v>190</v>
      </c>
      <c r="B94" s="1" t="s">
        <v>61</v>
      </c>
      <c r="C94" s="1" t="s">
        <v>241</v>
      </c>
      <c r="D94" s="1" t="s">
        <v>120</v>
      </c>
      <c r="E94" s="30" t="s">
        <v>260</v>
      </c>
    </row>
    <row r="95" customFormat="false" ht="12.75" hidden="false" customHeight="false" outlineLevel="0" collapsed="false">
      <c r="A95" s="29" t="s">
        <v>194</v>
      </c>
      <c r="B95" s="1" t="s">
        <v>61</v>
      </c>
      <c r="C95" s="1" t="s">
        <v>241</v>
      </c>
      <c r="D95" s="1" t="s">
        <v>120</v>
      </c>
      <c r="E95" s="30" t="s">
        <v>261</v>
      </c>
    </row>
    <row r="96" customFormat="false" ht="12.75" hidden="false" customHeight="false" outlineLevel="0" collapsed="false">
      <c r="A96" s="29" t="s">
        <v>223</v>
      </c>
      <c r="B96" s="1" t="s">
        <v>61</v>
      </c>
      <c r="C96" s="1" t="s">
        <v>107</v>
      </c>
      <c r="D96" s="1" t="s">
        <v>227</v>
      </c>
      <c r="E96" s="30" t="s">
        <v>262</v>
      </c>
    </row>
    <row r="97" customFormat="false" ht="12.75" hidden="false" customHeight="false" outlineLevel="0" collapsed="false">
      <c r="A97" s="29" t="s">
        <v>218</v>
      </c>
      <c r="B97" s="1" t="s">
        <v>61</v>
      </c>
      <c r="C97" s="1" t="s">
        <v>107</v>
      </c>
      <c r="D97" s="1" t="s">
        <v>35</v>
      </c>
      <c r="E97" s="30" t="s">
        <v>263</v>
      </c>
    </row>
    <row r="98" customFormat="false" ht="12.75" hidden="false" customHeight="false" outlineLevel="0" collapsed="false">
      <c r="A98" s="0"/>
      <c r="B98" s="0"/>
      <c r="C98" s="0"/>
      <c r="D98" s="0"/>
      <c r="E98" s="0"/>
    </row>
    <row r="99" customFormat="false" ht="14.25" hidden="false" customHeight="false" outlineLevel="0" collapsed="false">
      <c r="A99" s="26" t="s">
        <v>73</v>
      </c>
      <c r="B99" s="27"/>
      <c r="C99" s="0"/>
      <c r="D99" s="0"/>
      <c r="E99" s="0"/>
    </row>
    <row r="100" customFormat="false" ht="15" hidden="false" customHeight="false" outlineLevel="0" collapsed="false">
      <c r="A100" s="28" t="s">
        <v>1</v>
      </c>
      <c r="B100" s="28" t="s">
        <v>62</v>
      </c>
      <c r="C100" s="28" t="s">
        <v>63</v>
      </c>
      <c r="D100" s="28" t="s">
        <v>8</v>
      </c>
      <c r="E100" s="28" t="s">
        <v>64</v>
      </c>
    </row>
    <row r="101" customFormat="false" ht="12.75" hidden="false" customHeight="false" outlineLevel="0" collapsed="false">
      <c r="A101" s="29" t="s">
        <v>208</v>
      </c>
      <c r="B101" s="1" t="s">
        <v>264</v>
      </c>
      <c r="C101" s="1" t="s">
        <v>76</v>
      </c>
      <c r="D101" s="1" t="s">
        <v>92</v>
      </c>
      <c r="E101" s="30" t="s">
        <v>265</v>
      </c>
    </row>
  </sheetData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2:L12"/>
    <mergeCell ref="A16:L16"/>
    <mergeCell ref="A20:L20"/>
    <mergeCell ref="A23:L23"/>
    <mergeCell ref="A26:L26"/>
    <mergeCell ref="A32:L32"/>
    <mergeCell ref="A35:L35"/>
    <mergeCell ref="A40:L40"/>
    <mergeCell ref="A46:L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6.4591836734694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4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114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16" t="s">
        <v>267</v>
      </c>
      <c r="B6" s="16" t="s">
        <v>268</v>
      </c>
      <c r="C6" s="16" t="s">
        <v>269</v>
      </c>
      <c r="D6" s="16" t="str">
        <f aca="false">"0,5997"</f>
        <v>0,5997</v>
      </c>
      <c r="E6" s="16" t="s">
        <v>16</v>
      </c>
      <c r="F6" s="16" t="s">
        <v>270</v>
      </c>
      <c r="G6" s="16" t="s">
        <v>91</v>
      </c>
      <c r="H6" s="16" t="s">
        <v>271</v>
      </c>
      <c r="I6" s="16" t="s">
        <v>272</v>
      </c>
      <c r="J6" s="18"/>
      <c r="K6" s="16" t="n">
        <v>252.5</v>
      </c>
      <c r="L6" s="16" t="str">
        <f aca="false">"151,4116"</f>
        <v>151,4116</v>
      </c>
      <c r="M6" s="16"/>
    </row>
    <row r="7" customFormat="false" ht="12.75" hidden="false" customHeight="false" outlineLevel="0" collapsed="false">
      <c r="A7" s="31" t="s">
        <v>267</v>
      </c>
      <c r="B7" s="31" t="s">
        <v>273</v>
      </c>
      <c r="C7" s="31" t="s">
        <v>269</v>
      </c>
      <c r="D7" s="31" t="str">
        <f aca="false">"0,6986"</f>
        <v>0,6986</v>
      </c>
      <c r="E7" s="31" t="s">
        <v>16</v>
      </c>
      <c r="F7" s="31" t="s">
        <v>270</v>
      </c>
      <c r="G7" s="31" t="s">
        <v>91</v>
      </c>
      <c r="H7" s="31" t="s">
        <v>271</v>
      </c>
      <c r="I7" s="31" t="s">
        <v>272</v>
      </c>
      <c r="J7" s="32"/>
      <c r="K7" s="31" t="n">
        <v>252.5</v>
      </c>
      <c r="L7" s="31" t="str">
        <f aca="false">"176,3946"</f>
        <v>176,3946</v>
      </c>
      <c r="M7" s="31"/>
    </row>
    <row r="8" customFormat="false" ht="12.8" hidden="false" customHeight="false" outlineLevel="0" collapsed="false">
      <c r="A8" s="22" t="s">
        <v>274</v>
      </c>
      <c r="B8" s="22" t="s">
        <v>275</v>
      </c>
      <c r="C8" s="22" t="s">
        <v>276</v>
      </c>
      <c r="D8" s="22" t="str">
        <f aca="false">"0,6780"</f>
        <v>0,6780</v>
      </c>
      <c r="E8" s="22" t="s">
        <v>41</v>
      </c>
      <c r="F8" s="22" t="s">
        <v>277</v>
      </c>
      <c r="G8" s="22" t="s">
        <v>171</v>
      </c>
      <c r="H8" s="22" t="s">
        <v>222</v>
      </c>
      <c r="I8" s="22" t="s">
        <v>35</v>
      </c>
      <c r="J8" s="23"/>
      <c r="K8" s="22" t="s">
        <v>35</v>
      </c>
      <c r="L8" s="22" t="str">
        <f aca="false">"115,2586"</f>
        <v>115,2586</v>
      </c>
      <c r="M8" s="22"/>
    </row>
    <row r="9" customFormat="false" ht="12.75" hidden="false" customHeight="false" outlineLevel="0" collapsed="false">
      <c r="A9" s="0"/>
      <c r="B9" s="0"/>
      <c r="C9" s="0"/>
      <c r="D9" s="0"/>
      <c r="E9" s="0"/>
    </row>
    <row r="10" customFormat="false" ht="15" hidden="false" customHeight="false" outlineLevel="0" collapsed="false">
      <c r="A10" s="0"/>
      <c r="B10" s="0"/>
      <c r="C10" s="0"/>
      <c r="D10" s="0"/>
      <c r="E10" s="20" t="s">
        <v>21</v>
      </c>
    </row>
    <row r="11" customFormat="false" ht="15" hidden="false" customHeight="false" outlineLevel="0" collapsed="false">
      <c r="A11" s="0"/>
      <c r="B11" s="0"/>
      <c r="C11" s="0"/>
      <c r="D11" s="0"/>
      <c r="E11" s="20" t="s">
        <v>22</v>
      </c>
    </row>
    <row r="12" customFormat="false" ht="15" hidden="false" customHeight="false" outlineLevel="0" collapsed="false">
      <c r="A12" s="0"/>
      <c r="B12" s="0"/>
      <c r="C12" s="0"/>
      <c r="D12" s="0"/>
      <c r="E12" s="20" t="s">
        <v>23</v>
      </c>
    </row>
    <row r="13" customFormat="false" ht="12.75" hidden="false" customHeight="false" outlineLevel="0" collapsed="false">
      <c r="A13" s="0"/>
      <c r="B13" s="0"/>
      <c r="C13" s="0"/>
      <c r="D13" s="0"/>
      <c r="E13" s="1" t="s">
        <v>24</v>
      </c>
    </row>
    <row r="14" customFormat="false" ht="12.75" hidden="false" customHeight="false" outlineLevel="0" collapsed="false">
      <c r="A14" s="0"/>
      <c r="B14" s="0"/>
      <c r="C14" s="0"/>
      <c r="D14" s="0"/>
      <c r="E14" s="1" t="s">
        <v>25</v>
      </c>
    </row>
    <row r="15" customFormat="false" ht="12.75" hidden="false" customHeight="false" outlineLevel="0" collapsed="false">
      <c r="A15" s="0"/>
      <c r="B15" s="0"/>
      <c r="C15" s="0"/>
      <c r="D15" s="0"/>
      <c r="E15" s="1" t="s">
        <v>26</v>
      </c>
    </row>
    <row r="16" customFormat="false" ht="12.75" hidden="false" customHeight="false" outlineLevel="0" collapsed="false">
      <c r="A16" s="0"/>
      <c r="B16" s="0"/>
      <c r="C16" s="0"/>
      <c r="D16" s="0"/>
      <c r="E16" s="0"/>
    </row>
    <row r="17" customFormat="false" ht="12.75" hidden="false" customHeight="false" outlineLevel="0" collapsed="false">
      <c r="A17" s="0"/>
      <c r="B17" s="0"/>
      <c r="C17" s="0"/>
      <c r="D17" s="0"/>
      <c r="E17" s="0"/>
    </row>
    <row r="18" customFormat="false" ht="18" hidden="false" customHeight="false" outlineLevel="0" collapsed="false">
      <c r="A18" s="21" t="s">
        <v>27</v>
      </c>
      <c r="B18" s="21"/>
      <c r="C18" s="0"/>
      <c r="D18" s="0"/>
      <c r="E18" s="0"/>
    </row>
    <row r="19" customFormat="false" ht="15" hidden="false" customHeight="false" outlineLevel="0" collapsed="false">
      <c r="A19" s="25" t="s">
        <v>60</v>
      </c>
      <c r="B19" s="25"/>
      <c r="C19" s="0"/>
      <c r="D19" s="0"/>
      <c r="E19" s="0"/>
    </row>
    <row r="20" customFormat="false" ht="14.25" hidden="false" customHeight="false" outlineLevel="0" collapsed="false">
      <c r="A20" s="26" t="s">
        <v>61</v>
      </c>
      <c r="B20" s="27"/>
      <c r="C20" s="0"/>
      <c r="D20" s="0"/>
      <c r="E20" s="0"/>
    </row>
    <row r="21" customFormat="false" ht="15" hidden="false" customHeight="false" outlineLevel="0" collapsed="false">
      <c r="A21" s="28" t="s">
        <v>1</v>
      </c>
      <c r="B21" s="28" t="s">
        <v>62</v>
      </c>
      <c r="C21" s="28" t="s">
        <v>63</v>
      </c>
      <c r="D21" s="28" t="s">
        <v>8</v>
      </c>
      <c r="E21" s="28" t="s">
        <v>64</v>
      </c>
    </row>
    <row r="22" customFormat="false" ht="12.75" hidden="false" customHeight="false" outlineLevel="0" collapsed="false">
      <c r="A22" s="29" t="s">
        <v>267</v>
      </c>
      <c r="B22" s="1" t="s">
        <v>61</v>
      </c>
      <c r="C22" s="1" t="s">
        <v>103</v>
      </c>
      <c r="D22" s="1" t="s">
        <v>278</v>
      </c>
      <c r="E22" s="30" t="s">
        <v>279</v>
      </c>
    </row>
    <row r="23" customFormat="false" ht="12.75" hidden="false" customHeight="false" outlineLevel="0" collapsed="false">
      <c r="A23" s="0"/>
      <c r="B23" s="0"/>
      <c r="C23" s="0"/>
      <c r="D23" s="0"/>
      <c r="E23" s="0"/>
    </row>
    <row r="24" customFormat="false" ht="14.25" hidden="false" customHeight="false" outlineLevel="0" collapsed="false">
      <c r="A24" s="26" t="s">
        <v>73</v>
      </c>
      <c r="B24" s="27"/>
      <c r="C24" s="0"/>
      <c r="D24" s="0"/>
      <c r="E24" s="0"/>
    </row>
    <row r="25" customFormat="false" ht="15" hidden="false" customHeight="false" outlineLevel="0" collapsed="false">
      <c r="A25" s="28" t="s">
        <v>1</v>
      </c>
      <c r="B25" s="28" t="s">
        <v>62</v>
      </c>
      <c r="C25" s="28" t="s">
        <v>63</v>
      </c>
      <c r="D25" s="28" t="s">
        <v>8</v>
      </c>
      <c r="E25" s="28" t="s">
        <v>64</v>
      </c>
    </row>
    <row r="26" customFormat="false" ht="12.75" hidden="false" customHeight="false" outlineLevel="0" collapsed="false">
      <c r="A26" s="29" t="s">
        <v>267</v>
      </c>
      <c r="B26" s="1" t="s">
        <v>110</v>
      </c>
      <c r="C26" s="1" t="s">
        <v>103</v>
      </c>
      <c r="D26" s="1" t="s">
        <v>278</v>
      </c>
      <c r="E26" s="30" t="s">
        <v>280</v>
      </c>
    </row>
    <row r="27" customFormat="false" ht="12.8" hidden="false" customHeight="false" outlineLevel="0" collapsed="false">
      <c r="A27" s="29" t="s">
        <v>274</v>
      </c>
      <c r="B27" s="1" t="s">
        <v>110</v>
      </c>
      <c r="C27" s="1" t="s">
        <v>103</v>
      </c>
      <c r="D27" s="1" t="s">
        <v>35</v>
      </c>
      <c r="E27" s="30" t="s">
        <v>281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5"/>
  <sheetViews>
    <sheetView windowProtection="false"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A44" activeCellId="0" sqref="A44"/>
    </sheetView>
  </sheetViews>
  <sheetFormatPr defaultRowHeight="12.75"/>
  <cols>
    <col collapsed="false" hidden="false" max="1" min="1" style="1" width="26.1887755102041"/>
    <col collapsed="false" hidden="false" max="2" min="2" style="1" width="26.0510204081633"/>
    <col collapsed="false" hidden="false" max="3" min="3" style="1" width="7.4234693877551"/>
    <col collapsed="false" hidden="false" max="4" min="4" style="1" width="6.61224489795918"/>
    <col collapsed="false" hidden="false" max="5" min="5" style="1" width="16.7397959183673"/>
    <col collapsed="false" hidden="false" max="6" min="6" style="1" width="26.4591836734694"/>
    <col collapsed="false" hidden="false" max="9" min="7" style="1" width="5.26530612244898"/>
    <col collapsed="false" hidden="false" max="10" min="10" style="1" width="4.59183673469388"/>
    <col collapsed="false" hidden="false" max="11" min="11" style="1" width="6.47959183673469"/>
    <col collapsed="false" hidden="false" max="12" min="12" style="1" width="8.23469387755102"/>
    <col collapsed="false" hidden="false" max="13" min="13" style="1" width="7.1530612244898"/>
    <col collapsed="false" hidden="false" max="1025" min="14" style="0" width="8.36734693877551"/>
  </cols>
  <sheetData>
    <row r="1" s="3" customFormat="true" ht="15" hidden="false" customHeight="true" outlineLevel="0" collapsed="false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3" customFormat="true" ht="4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1" customFormat="true" ht="12.7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114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customFormat="false" ht="23.25" hidden="false" customHeight="true" outlineLevel="0" collapsed="false">
      <c r="A4" s="4"/>
      <c r="B4" s="5"/>
      <c r="C4" s="5"/>
      <c r="D4" s="5"/>
      <c r="E4" s="5"/>
      <c r="F4" s="7"/>
      <c r="G4" s="12" t="n">
        <v>1</v>
      </c>
      <c r="H4" s="13" t="n">
        <v>2</v>
      </c>
      <c r="I4" s="13" t="n">
        <v>3</v>
      </c>
      <c r="J4" s="14" t="s">
        <v>11</v>
      </c>
      <c r="K4" s="9"/>
      <c r="L4" s="6"/>
      <c r="M4" s="10"/>
    </row>
    <row r="5" customFormat="false" ht="15" hidden="false" customHeight="false" outlineLevel="0" collapsed="false">
      <c r="A5" s="15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0"/>
    </row>
    <row r="6" customFormat="false" ht="12.75" hidden="false" customHeight="false" outlineLevel="0" collapsed="false">
      <c r="A6" s="22" t="s">
        <v>283</v>
      </c>
      <c r="B6" s="22" t="s">
        <v>284</v>
      </c>
      <c r="C6" s="22" t="s">
        <v>285</v>
      </c>
      <c r="D6" s="22" t="str">
        <f aca="false">"0,8491"</f>
        <v>0,8491</v>
      </c>
      <c r="E6" s="22" t="s">
        <v>41</v>
      </c>
      <c r="F6" s="22" t="s">
        <v>286</v>
      </c>
      <c r="G6" s="22" t="s">
        <v>180</v>
      </c>
      <c r="H6" s="22" t="s">
        <v>175</v>
      </c>
      <c r="I6" s="22" t="s">
        <v>287</v>
      </c>
      <c r="J6" s="23"/>
      <c r="K6" s="22" t="n">
        <v>97.5</v>
      </c>
      <c r="L6" s="22" t="str">
        <f aca="false">"82,7872"</f>
        <v>82,7872</v>
      </c>
      <c r="M6" s="22"/>
    </row>
    <row r="7" customFormat="false" ht="12.7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</row>
    <row r="8" customFormat="false" ht="15" hidden="false" customHeight="false" outlineLevel="0" collapsed="false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0"/>
    </row>
    <row r="9" customFormat="false" ht="12.75" hidden="false" customHeight="false" outlineLevel="0" collapsed="false">
      <c r="A9" s="22" t="s">
        <v>288</v>
      </c>
      <c r="B9" s="22" t="s">
        <v>289</v>
      </c>
      <c r="C9" s="22" t="s">
        <v>290</v>
      </c>
      <c r="D9" s="22" t="str">
        <f aca="false">"0,8044"</f>
        <v>0,8044</v>
      </c>
      <c r="E9" s="22" t="s">
        <v>291</v>
      </c>
      <c r="F9" s="22" t="s">
        <v>139</v>
      </c>
      <c r="G9" s="22" t="s">
        <v>100</v>
      </c>
      <c r="H9" s="22" t="s">
        <v>130</v>
      </c>
      <c r="I9" s="23" t="s">
        <v>292</v>
      </c>
      <c r="J9" s="23"/>
      <c r="K9" s="22" t="n">
        <v>215</v>
      </c>
      <c r="L9" s="22" t="str">
        <f aca="false">"172,9353"</f>
        <v>172,9353</v>
      </c>
      <c r="M9" s="22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</row>
    <row r="11" customFormat="false" ht="15" hidden="false" customHeight="false" outlineLevel="0" collapsed="false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0"/>
    </row>
    <row r="12" customFormat="false" ht="12.75" hidden="false" customHeight="false" outlineLevel="0" collapsed="false">
      <c r="A12" s="22" t="s">
        <v>293</v>
      </c>
      <c r="B12" s="22" t="s">
        <v>294</v>
      </c>
      <c r="C12" s="22" t="s">
        <v>295</v>
      </c>
      <c r="D12" s="22" t="str">
        <f aca="false">"0,6487"</f>
        <v>0,6487</v>
      </c>
      <c r="E12" s="22" t="s">
        <v>296</v>
      </c>
      <c r="F12" s="22" t="s">
        <v>42</v>
      </c>
      <c r="G12" s="22" t="s">
        <v>297</v>
      </c>
      <c r="H12" s="22" t="s">
        <v>298</v>
      </c>
      <c r="I12" s="23"/>
      <c r="J12" s="23"/>
      <c r="K12" s="22" t="n">
        <v>295</v>
      </c>
      <c r="L12" s="22" t="str">
        <f aca="false">"191,3665"</f>
        <v>191,3665</v>
      </c>
      <c r="M12" s="22"/>
    </row>
    <row r="13" customFormat="false" ht="12.7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</row>
    <row r="14" customFormat="false" ht="15" hidden="false" customHeight="false" outlineLevel="0" collapsed="false">
      <c r="A14" s="24" t="s">
        <v>94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0"/>
    </row>
    <row r="15" customFormat="false" ht="12.75" hidden="false" customHeight="false" outlineLevel="0" collapsed="false">
      <c r="A15" s="16" t="s">
        <v>267</v>
      </c>
      <c r="B15" s="16" t="s">
        <v>268</v>
      </c>
      <c r="C15" s="16" t="s">
        <v>269</v>
      </c>
      <c r="D15" s="16" t="str">
        <f aca="false">"0,5997"</f>
        <v>0,5997</v>
      </c>
      <c r="E15" s="16" t="s">
        <v>16</v>
      </c>
      <c r="F15" s="16" t="s">
        <v>270</v>
      </c>
      <c r="G15" s="16" t="s">
        <v>91</v>
      </c>
      <c r="H15" s="18"/>
      <c r="I15" s="18"/>
      <c r="J15" s="18"/>
      <c r="K15" s="16" t="n">
        <v>220</v>
      </c>
      <c r="L15" s="16" t="str">
        <f aca="false">"131,9230"</f>
        <v>131,9230</v>
      </c>
      <c r="M15" s="16"/>
    </row>
    <row r="16" customFormat="false" ht="12.8" hidden="false" customHeight="false" outlineLevel="0" collapsed="false">
      <c r="A16" s="31" t="s">
        <v>267</v>
      </c>
      <c r="B16" s="31" t="s">
        <v>273</v>
      </c>
      <c r="C16" s="31" t="s">
        <v>269</v>
      </c>
      <c r="D16" s="31" t="str">
        <f aca="false">"0,6986"</f>
        <v>0,6986</v>
      </c>
      <c r="E16" s="31" t="s">
        <v>16</v>
      </c>
      <c r="F16" s="31" t="s">
        <v>270</v>
      </c>
      <c r="G16" s="31" t="s">
        <v>91</v>
      </c>
      <c r="H16" s="32"/>
      <c r="I16" s="32"/>
      <c r="J16" s="32"/>
      <c r="K16" s="31" t="n">
        <v>220</v>
      </c>
      <c r="L16" s="31" t="str">
        <f aca="false">"153,6903"</f>
        <v>153,6903</v>
      </c>
      <c r="M16" s="31"/>
    </row>
    <row r="17" customFormat="false" ht="12.8" hidden="false" customHeight="false" outlineLevel="0" collapsed="false">
      <c r="A17" s="19" t="s">
        <v>299</v>
      </c>
      <c r="B17" s="19" t="s">
        <v>300</v>
      </c>
      <c r="C17" s="19" t="s">
        <v>301</v>
      </c>
      <c r="D17" s="19" t="str">
        <f aca="false">"0,8940"</f>
        <v>0,8940</v>
      </c>
      <c r="E17" s="19" t="s">
        <v>41</v>
      </c>
      <c r="F17" s="19" t="s">
        <v>302</v>
      </c>
      <c r="G17" s="19" t="s">
        <v>226</v>
      </c>
      <c r="H17" s="35" t="s">
        <v>100</v>
      </c>
      <c r="I17" s="17"/>
      <c r="J17" s="17"/>
      <c r="K17" s="19" t="s">
        <v>303</v>
      </c>
      <c r="L17" s="19" t="s">
        <v>304</v>
      </c>
      <c r="M17" s="19"/>
    </row>
    <row r="18" customFormat="false" ht="12.75" hidden="false" customHeight="false" outlineLevel="0" collapsed="false">
      <c r="A18" s="0"/>
      <c r="B18" s="0"/>
      <c r="C18" s="0"/>
      <c r="D18" s="0"/>
      <c r="E18" s="0"/>
    </row>
    <row r="19" customFormat="false" ht="15" hidden="false" customHeight="false" outlineLevel="0" collapsed="false">
      <c r="A19" s="0"/>
      <c r="B19" s="0"/>
      <c r="C19" s="0"/>
      <c r="D19" s="0"/>
      <c r="E19" s="20" t="s">
        <v>21</v>
      </c>
    </row>
    <row r="20" customFormat="false" ht="15" hidden="false" customHeight="false" outlineLevel="0" collapsed="false">
      <c r="A20" s="0"/>
      <c r="B20" s="0"/>
      <c r="C20" s="0"/>
      <c r="D20" s="0"/>
      <c r="E20" s="20" t="s">
        <v>22</v>
      </c>
    </row>
    <row r="21" customFormat="false" ht="15" hidden="false" customHeight="false" outlineLevel="0" collapsed="false">
      <c r="A21" s="0"/>
      <c r="B21" s="0"/>
      <c r="C21" s="0"/>
      <c r="D21" s="0"/>
      <c r="E21" s="20" t="s">
        <v>23</v>
      </c>
    </row>
    <row r="22" customFormat="false" ht="12.75" hidden="false" customHeight="false" outlineLevel="0" collapsed="false">
      <c r="A22" s="0"/>
      <c r="B22" s="0"/>
      <c r="C22" s="0"/>
      <c r="D22" s="0"/>
      <c r="E22" s="1" t="s">
        <v>24</v>
      </c>
    </row>
    <row r="23" customFormat="false" ht="12.75" hidden="false" customHeight="false" outlineLevel="0" collapsed="false">
      <c r="A23" s="0"/>
      <c r="B23" s="0"/>
      <c r="C23" s="0"/>
      <c r="D23" s="0"/>
      <c r="E23" s="1" t="s">
        <v>25</v>
      </c>
    </row>
    <row r="24" customFormat="false" ht="12.75" hidden="false" customHeight="false" outlineLevel="0" collapsed="false">
      <c r="A24" s="0"/>
      <c r="B24" s="0"/>
      <c r="C24" s="0"/>
      <c r="D24" s="0"/>
      <c r="E24" s="1" t="s">
        <v>26</v>
      </c>
    </row>
    <row r="25" customFormat="false" ht="12.75" hidden="false" customHeight="false" outlineLevel="0" collapsed="false">
      <c r="A25" s="0"/>
      <c r="B25" s="0"/>
      <c r="C25" s="0"/>
      <c r="D25" s="0"/>
      <c r="E25" s="0"/>
    </row>
    <row r="26" customFormat="false" ht="12.75" hidden="false" customHeight="false" outlineLevel="0" collapsed="false">
      <c r="A26" s="0"/>
      <c r="B26" s="0"/>
      <c r="C26" s="0"/>
      <c r="D26" s="0"/>
      <c r="E26" s="0"/>
    </row>
    <row r="27" customFormat="false" ht="18" hidden="false" customHeight="false" outlineLevel="0" collapsed="false">
      <c r="A27" s="21" t="s">
        <v>27</v>
      </c>
      <c r="B27" s="21"/>
      <c r="C27" s="0"/>
      <c r="D27" s="0"/>
      <c r="E27" s="0"/>
    </row>
    <row r="28" customFormat="false" ht="15" hidden="false" customHeight="false" outlineLevel="0" collapsed="false">
      <c r="A28" s="25" t="s">
        <v>233</v>
      </c>
      <c r="B28" s="25"/>
      <c r="C28" s="0"/>
      <c r="D28" s="0"/>
      <c r="E28" s="0"/>
    </row>
    <row r="29" customFormat="false" ht="14.25" hidden="false" customHeight="false" outlineLevel="0" collapsed="false">
      <c r="A29" s="26" t="s">
        <v>61</v>
      </c>
      <c r="B29" s="27"/>
      <c r="C29" s="0"/>
      <c r="D29" s="0"/>
      <c r="E29" s="0"/>
    </row>
    <row r="30" customFormat="false" ht="15" hidden="false" customHeight="false" outlineLevel="0" collapsed="false">
      <c r="A30" s="28" t="s">
        <v>1</v>
      </c>
      <c r="B30" s="28" t="s">
        <v>62</v>
      </c>
      <c r="C30" s="28" t="s">
        <v>63</v>
      </c>
      <c r="D30" s="28" t="s">
        <v>8</v>
      </c>
      <c r="E30" s="28" t="s">
        <v>64</v>
      </c>
    </row>
    <row r="31" customFormat="false" ht="12.75" hidden="false" customHeight="false" outlineLevel="0" collapsed="false">
      <c r="A31" s="29" t="s">
        <v>288</v>
      </c>
      <c r="B31" s="1" t="s">
        <v>61</v>
      </c>
      <c r="C31" s="1" t="s">
        <v>76</v>
      </c>
      <c r="D31" s="1" t="s">
        <v>130</v>
      </c>
      <c r="E31" s="30" t="s">
        <v>305</v>
      </c>
    </row>
    <row r="32" customFormat="false" ht="12.75" hidden="false" customHeight="false" outlineLevel="0" collapsed="false">
      <c r="A32" s="29" t="s">
        <v>283</v>
      </c>
      <c r="B32" s="1" t="s">
        <v>61</v>
      </c>
      <c r="C32" s="1" t="s">
        <v>105</v>
      </c>
      <c r="D32" s="1" t="s">
        <v>287</v>
      </c>
      <c r="E32" s="30" t="s">
        <v>306</v>
      </c>
    </row>
    <row r="33" customFormat="false" ht="12.75" hidden="false" customHeight="false" outlineLevel="0" collapsed="false">
      <c r="A33" s="0"/>
      <c r="B33" s="0"/>
      <c r="C33" s="0"/>
      <c r="D33" s="0"/>
      <c r="E33" s="0"/>
    </row>
    <row r="34" customFormat="false" ht="12.75" hidden="false" customHeight="false" outlineLevel="0" collapsed="false">
      <c r="A34" s="0"/>
      <c r="B34" s="0"/>
      <c r="C34" s="0"/>
      <c r="D34" s="0"/>
      <c r="E34" s="0"/>
    </row>
    <row r="35" customFormat="false" ht="15" hidden="false" customHeight="false" outlineLevel="0" collapsed="false">
      <c r="A35" s="25" t="s">
        <v>60</v>
      </c>
      <c r="B35" s="25"/>
      <c r="C35" s="0"/>
      <c r="D35" s="0"/>
      <c r="E35" s="0"/>
    </row>
    <row r="36" customFormat="false" ht="14.25" hidden="false" customHeight="false" outlineLevel="0" collapsed="false">
      <c r="A36" s="26" t="s">
        <v>61</v>
      </c>
      <c r="B36" s="27"/>
      <c r="C36" s="0"/>
      <c r="D36" s="0"/>
      <c r="E36" s="0"/>
    </row>
    <row r="37" customFormat="false" ht="15" hidden="false" customHeight="false" outlineLevel="0" collapsed="false">
      <c r="A37" s="28" t="s">
        <v>1</v>
      </c>
      <c r="B37" s="28" t="s">
        <v>62</v>
      </c>
      <c r="C37" s="28" t="s">
        <v>63</v>
      </c>
      <c r="D37" s="28" t="s">
        <v>8</v>
      </c>
      <c r="E37" s="28" t="s">
        <v>64</v>
      </c>
    </row>
    <row r="38" customFormat="false" ht="12.75" hidden="false" customHeight="false" outlineLevel="0" collapsed="false">
      <c r="A38" s="29" t="s">
        <v>293</v>
      </c>
      <c r="B38" s="1" t="s">
        <v>61</v>
      </c>
      <c r="C38" s="1" t="s">
        <v>76</v>
      </c>
      <c r="D38" s="1" t="s">
        <v>298</v>
      </c>
      <c r="E38" s="30" t="s">
        <v>307</v>
      </c>
    </row>
    <row r="39" customFormat="false" ht="12.75" hidden="false" customHeight="false" outlineLevel="0" collapsed="false">
      <c r="A39" s="29" t="s">
        <v>267</v>
      </c>
      <c r="B39" s="1" t="s">
        <v>61</v>
      </c>
      <c r="C39" s="1" t="s">
        <v>103</v>
      </c>
      <c r="D39" s="1" t="s">
        <v>91</v>
      </c>
      <c r="E39" s="30" t="s">
        <v>308</v>
      </c>
    </row>
    <row r="40" customFormat="false" ht="12.75" hidden="false" customHeight="false" outlineLevel="0" collapsed="false">
      <c r="A40" s="0"/>
      <c r="B40" s="0"/>
      <c r="C40" s="0"/>
      <c r="D40" s="0"/>
      <c r="E40" s="0"/>
    </row>
    <row r="41" customFormat="false" ht="14.25" hidden="false" customHeight="false" outlineLevel="0" collapsed="false">
      <c r="A41" s="26" t="s">
        <v>73</v>
      </c>
      <c r="B41" s="27"/>
      <c r="C41" s="0"/>
      <c r="D41" s="0"/>
      <c r="E41" s="0"/>
    </row>
    <row r="42" customFormat="false" ht="15" hidden="false" customHeight="false" outlineLevel="0" collapsed="false">
      <c r="A42" s="28" t="s">
        <v>1</v>
      </c>
      <c r="B42" s="28" t="s">
        <v>62</v>
      </c>
      <c r="C42" s="28" t="s">
        <v>63</v>
      </c>
      <c r="D42" s="28" t="s">
        <v>8</v>
      </c>
      <c r="E42" s="28" t="s">
        <v>64</v>
      </c>
    </row>
    <row r="43" customFormat="false" ht="12.8" hidden="false" customHeight="false" outlineLevel="0" collapsed="false">
      <c r="A43" s="29" t="s">
        <v>299</v>
      </c>
      <c r="B43" s="1" t="s">
        <v>309</v>
      </c>
      <c r="C43" s="1" t="s">
        <v>103</v>
      </c>
      <c r="D43" s="1" t="s">
        <v>100</v>
      </c>
      <c r="E43" s="30" t="s">
        <v>304</v>
      </c>
    </row>
    <row r="44" customFormat="false" ht="12.75" hidden="false" customHeight="false" outlineLevel="0" collapsed="false">
      <c r="A44" s="29" t="s">
        <v>267</v>
      </c>
      <c r="B44" s="1" t="s">
        <v>110</v>
      </c>
      <c r="C44" s="1" t="s">
        <v>103</v>
      </c>
      <c r="D44" s="1" t="s">
        <v>91</v>
      </c>
      <c r="E44" s="30" t="s">
        <v>310</v>
      </c>
    </row>
    <row r="45" customFormat="false" ht="12.8" hidden="false" customHeight="false" outlineLevel="0" collapsed="false"/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2018-08-24T12:35:31Z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